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9"/>
  </bookViews>
  <sheets>
    <sheet name="E.mérleg" sheetId="1" r:id="rId1"/>
    <sheet name="mérleg_int." sheetId="2" r:id="rId2"/>
    <sheet name="b_k_jc_" sheetId="3" r:id="rId3"/>
    <sheet name="b_k_ré" sheetId="4" r:id="rId4"/>
    <sheet name="ÁHK" sheetId="5" r:id="rId5"/>
    <sheet name="szoc" sheetId="6" r:id="rId6"/>
    <sheet name="mérl_" sheetId="7" r:id="rId7"/>
    <sheet name="m_mérl_" sheetId="8" r:id="rId8"/>
    <sheet name="f_mérl_" sheetId="9" r:id="rId9"/>
    <sheet name="ber.kiad" sheetId="10" r:id="rId10"/>
    <sheet name="fú kiad." sheetId="11" r:id="rId11"/>
    <sheet name="i_bev" sheetId="12" r:id="rId12"/>
    <sheet name="i_kia" sheetId="13" r:id="rId13"/>
    <sheet name="maradvány" sheetId="14" r:id="rId14"/>
    <sheet name="mar.kim.int." sheetId="15" r:id="rId15"/>
    <sheet name="létsz" sheetId="16" r:id="rId16"/>
    <sheet name="vagyonm" sheetId="17" r:id="rId17"/>
    <sheet name="vagyonkim.i." sheetId="18" r:id="rId18"/>
    <sheet name="eszkáll.alak." sheetId="19" r:id="rId19"/>
    <sheet name="hlj_köt" sheetId="20" r:id="rId20"/>
    <sheet name="Munka1" sheetId="21" r:id="rId21"/>
    <sheet name="rlj_köt" sheetId="22" r:id="rId22"/>
    <sheet name="kedv" sheetId="23" r:id="rId23"/>
    <sheet name="eredmény kim." sheetId="24" r:id="rId24"/>
    <sheet name="eredmk.int." sheetId="25" r:id="rId25"/>
    <sheet name="pénzkészlet-egy" sheetId="26" r:id="rId26"/>
    <sheet name="támog" sheetId="27" r:id="rId27"/>
    <sheet name="2 évnél hosszabb tám" sheetId="28" r:id="rId28"/>
    <sheet name="legf2éves tám" sheetId="29" r:id="rId29"/>
    <sheet name="konsz 01" sheetId="30" r:id="rId30"/>
    <sheet name="konsz 02" sheetId="31" r:id="rId31"/>
    <sheet name="konsz 03" sheetId="32" r:id="rId32"/>
    <sheet name="konsz 04" sheetId="33" r:id="rId33"/>
    <sheet name="konsz 12" sheetId="34" r:id="rId34"/>
    <sheet name="konsz 13" sheetId="35" r:id="rId35"/>
  </sheets>
  <externalReferences>
    <externalReference r:id="rId38"/>
    <externalReference r:id="rId39"/>
  </externalReferences>
  <definedNames>
    <definedName name="_xlnm._FilterDatabase" localSheetId="16" hidden="1">'vagyonm'!$A$146:$E$146</definedName>
    <definedName name="_xlnm.Print_Titles" localSheetId="3">'b_k_ré'!$1:$7</definedName>
    <definedName name="_xlnm.Print_Titles" localSheetId="9">'ber.kiad'!$1:$7</definedName>
    <definedName name="_xlnm.Print_Titles" localSheetId="11">'i_bev'!$1:$6</definedName>
    <definedName name="_xlnm.Print_Titles" localSheetId="1">'mérleg_int.'!$1:$4</definedName>
    <definedName name="_xlnm.Print_Titles" localSheetId="16">'vagyonm'!$1:$5</definedName>
    <definedName name="_xlnm.Print_Area" localSheetId="4">'ÁHK'!$A$1:$C$32</definedName>
  </definedNames>
  <calcPr fullCalcOnLoad="1"/>
</workbook>
</file>

<file path=xl/sharedStrings.xml><?xml version="1.0" encoding="utf-8"?>
<sst xmlns="http://schemas.openxmlformats.org/spreadsheetml/2006/main" count="3084" uniqueCount="1676">
  <si>
    <t>Felhalmozási c.átvett pénzeszközök</t>
  </si>
  <si>
    <t>Műk.c.garancia és kezességváll.m.köt.ÁH belül</t>
  </si>
  <si>
    <t>6.</t>
  </si>
  <si>
    <t>6/a.</t>
  </si>
  <si>
    <t>7.</t>
  </si>
  <si>
    <t>A.) Nemzeti vagyonba tartozó befektetett eszközök össz.:</t>
  </si>
  <si>
    <t>C.) Pénzeszközök</t>
  </si>
  <si>
    <t>A/I.) Immateriális javak</t>
  </si>
  <si>
    <t>A/II.) Tárgyi eszközök</t>
  </si>
  <si>
    <t>A/II.) Befektetett pénzügyi eszk.</t>
  </si>
  <si>
    <t>A/IV.) Koncesszióba, vagyonkezelésbe adott eszközök</t>
  </si>
  <si>
    <t>B/I.) Készletek</t>
  </si>
  <si>
    <t>B/II.) Értékpapírok</t>
  </si>
  <si>
    <t>B.) Nemzeti vagyonba tartozó forgóeszközök össz.:</t>
  </si>
  <si>
    <t>C/II.) Pénztárak, csekkek, betétkönyvek</t>
  </si>
  <si>
    <t>C/III.) Forintszámlák, devizaszámlák</t>
  </si>
  <si>
    <t>C/I.) Hosszú lejáratú betétek</t>
  </si>
  <si>
    <t>C/IV.) Idegen pénzeszközök</t>
  </si>
  <si>
    <t>D/II.) Költségvetési évet követően esedékes követelések</t>
  </si>
  <si>
    <t>D/III.) Követelés jellegű sajátos elszámolások</t>
  </si>
  <si>
    <t>D.) Követelések</t>
  </si>
  <si>
    <t>E.) Egyéb sajátos eszközoldali elszámolások</t>
  </si>
  <si>
    <t>F.) Aktív időbeli elhatárolások</t>
  </si>
  <si>
    <t>G.) Saját tőke</t>
  </si>
  <si>
    <t>H/I.) Költségvetési évben esedékes kötelezettségek</t>
  </si>
  <si>
    <t>H/II.) Költségvetési évet követően esedékes kötelezettségek</t>
  </si>
  <si>
    <t>H.) Kötelezettségek össz.:</t>
  </si>
  <si>
    <t>H/III.) Kötelezettség jellegű sajátos elszámolások</t>
  </si>
  <si>
    <t xml:space="preserve">Költségvetési bevételek </t>
  </si>
  <si>
    <t>Közhatalmi bevételek</t>
  </si>
  <si>
    <t>Kisbér Város Önkormányzata költségvetési évet követően esedékes kötelezettségei</t>
  </si>
  <si>
    <t/>
  </si>
  <si>
    <t>ESZKÖZÖK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</si>
  <si>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</si>
  <si>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</si>
  <si>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</si>
  <si>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</si>
  <si>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</si>
  <si>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</si>
  <si>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</si>
  <si>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</si>
  <si>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</si>
  <si>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</si>
  <si>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</si>
  <si>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14</t>
  </si>
  <si>
    <t>17</t>
  </si>
  <si>
    <t>18</t>
  </si>
  <si>
    <t>19</t>
  </si>
  <si>
    <t>20</t>
  </si>
  <si>
    <t>21</t>
  </si>
  <si>
    <t>38</t>
  </si>
  <si>
    <t>Más szervezetet megillető bevételek</t>
  </si>
  <si>
    <t>eljárási illeték</t>
  </si>
  <si>
    <t>idegen bevételek</t>
  </si>
  <si>
    <t>Építményadó túlfizetések</t>
  </si>
  <si>
    <t>Talajterhelési díj túlfizetés</t>
  </si>
  <si>
    <t>Magánszemélyek kommunális adója túlfizetés</t>
  </si>
  <si>
    <t>Idegenforgalmi adó túlfizetés</t>
  </si>
  <si>
    <t>Pótlék túlfizetés</t>
  </si>
  <si>
    <t>J.) Passzív időbeli elhatárolások</t>
  </si>
  <si>
    <t>Korlátozottan forgalomképes vagyoni jogok</t>
  </si>
  <si>
    <t>Üzleti vagyon - vagyoni jogok</t>
  </si>
  <si>
    <t>lakótelek</t>
  </si>
  <si>
    <t>épületek</t>
  </si>
  <si>
    <t>erdő, nyárfás</t>
  </si>
  <si>
    <t>építmények</t>
  </si>
  <si>
    <t>vagyonkezelésbe vett épületek</t>
  </si>
  <si>
    <t>vagyonkezelésbe vett építmények</t>
  </si>
  <si>
    <t>üzemeltetésre átadott épület - szennyvíztisztító telep</t>
  </si>
  <si>
    <t>üzemeltetésre átadott építmény</t>
  </si>
  <si>
    <t>informatikai eszköz</t>
  </si>
  <si>
    <t>gép, berendezés, felszerelés</t>
  </si>
  <si>
    <t>jármű</t>
  </si>
  <si>
    <t>Wass A. M. K.</t>
  </si>
  <si>
    <t xml:space="preserve">Költségvetési kiadások </t>
  </si>
  <si>
    <t>II.</t>
  </si>
  <si>
    <t>A)</t>
  </si>
  <si>
    <t>III.</t>
  </si>
  <si>
    <t>IV</t>
  </si>
  <si>
    <t>B)</t>
  </si>
  <si>
    <t>C)</t>
  </si>
  <si>
    <t>D)</t>
  </si>
  <si>
    <t>E)</t>
  </si>
  <si>
    <t>F)</t>
  </si>
  <si>
    <t>G)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</si>
  <si>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</si>
  <si>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</si>
  <si>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</si>
  <si>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</si>
  <si>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 xml:space="preserve"> Alaptevékenység finanszírozási kiadásai</t>
  </si>
  <si>
    <t>Alaptevékenység finanszírozási egyenlege (=03-04)</t>
  </si>
  <si>
    <t>Alaptevékenység maradványa (=±I±II)</t>
  </si>
  <si>
    <t>Vállalkozási tevékenység költségvetési bevételei</t>
  </si>
  <si>
    <t>Vállalkozási tevékenység költségvetési kiadásai</t>
  </si>
  <si>
    <t>Vállalkozási tevékenység költségvetési egyenlege (=05-06)</t>
  </si>
  <si>
    <t>Vállalkozási tevékenység finanszírozási bevételei</t>
  </si>
  <si>
    <t>Vállalkozási tevékenység finanszírozási kiadásai</t>
  </si>
  <si>
    <t xml:space="preserve"> Vállalkozási tevékenység finanszírozási egyenlege (=07-08)</t>
  </si>
  <si>
    <t>Vállalkozási tevékenység maradványa (=±III±IV)</t>
  </si>
  <si>
    <t>Összes maradvány (=A+B)</t>
  </si>
  <si>
    <t>Alaptevékenység kötelezettségvállalással terhelt maradványa</t>
  </si>
  <si>
    <t>Alaptevékenység szabad maradványa (=A-D)</t>
  </si>
  <si>
    <t>Vállalkozási tevékenységet terhelő befizetési kötelezettség (=B*0,1)</t>
  </si>
  <si>
    <t>Vállalkozási tevékenység felhasználható maradványa (=B-F)</t>
  </si>
  <si>
    <t>S.Sz</t>
  </si>
  <si>
    <t xml:space="preserve"> Alaptevékenység finanszírozási bevételei</t>
  </si>
  <si>
    <t>Alaptevékenység finanszírozási kiadásai</t>
  </si>
  <si>
    <t>12</t>
  </si>
  <si>
    <t>13</t>
  </si>
  <si>
    <t>15</t>
  </si>
  <si>
    <t>16</t>
  </si>
  <si>
    <t>Vállalkozási tevékenység finanszírozási egyenlege (=07-08)</t>
  </si>
  <si>
    <t>Bírság és végrehajtási költség</t>
  </si>
  <si>
    <t>S.sz</t>
  </si>
  <si>
    <t>Előfordulási                                 szám (db)</t>
  </si>
  <si>
    <t>3.</t>
  </si>
  <si>
    <t>8/a.</t>
  </si>
  <si>
    <t xml:space="preserve">11. </t>
  </si>
  <si>
    <t xml:space="preserve">11/a. </t>
  </si>
  <si>
    <t>A.)</t>
  </si>
  <si>
    <t>Nemzeti vagyonba tartozó befektetett eszközök</t>
  </si>
  <si>
    <t>A/I.</t>
  </si>
  <si>
    <t xml:space="preserve">Immateriális javak </t>
  </si>
  <si>
    <t>1.1</t>
  </si>
  <si>
    <t>Forgalomképtelen</t>
  </si>
  <si>
    <t>1.2</t>
  </si>
  <si>
    <t>Korlátozottan forgalomképes</t>
  </si>
  <si>
    <t>1.3</t>
  </si>
  <si>
    <t>Üzleti vagyon</t>
  </si>
  <si>
    <t>A/II.</t>
  </si>
  <si>
    <t>Tárgyi eszközök</t>
  </si>
  <si>
    <t>A/II/1</t>
  </si>
  <si>
    <t>Ingatlanok és a kapcsolódó vagyoni értékű jogok</t>
  </si>
  <si>
    <t xml:space="preserve">A/II/2   </t>
  </si>
  <si>
    <t>Gépek, berendezések, felszerelések, járművek</t>
  </si>
  <si>
    <t xml:space="preserve">A/II/4        </t>
  </si>
  <si>
    <t>Beruházások, felújítások</t>
  </si>
  <si>
    <t>A/III.</t>
  </si>
  <si>
    <t xml:space="preserve">Befektetett pénzügyi eszközök </t>
  </si>
  <si>
    <t xml:space="preserve">A/III/1     </t>
  </si>
  <si>
    <t xml:space="preserve">Tartós részesedések </t>
  </si>
  <si>
    <t xml:space="preserve">A/III/2        </t>
  </si>
  <si>
    <t xml:space="preserve">Tartós hitelviszonyt megtestesítő értékpapírok </t>
  </si>
  <si>
    <t xml:space="preserve">A/III/3        </t>
  </si>
  <si>
    <t>Befektetett pénzügyi eszközök értékhelyesbítése</t>
  </si>
  <si>
    <t xml:space="preserve">A/IV      </t>
  </si>
  <si>
    <t>Koncesszióba, vagyonkezelésbe adott eszközök</t>
  </si>
  <si>
    <t xml:space="preserve">B)       </t>
  </si>
  <si>
    <t xml:space="preserve">NEMZETI VAGYONBA TARTOZÓ FORGÓESZKÖZÖK </t>
  </si>
  <si>
    <t xml:space="preserve">B/I        </t>
  </si>
  <si>
    <t xml:space="preserve">Készletek </t>
  </si>
  <si>
    <t xml:space="preserve">B/II      </t>
  </si>
  <si>
    <t xml:space="preserve">Értékpapírok </t>
  </si>
  <si>
    <t xml:space="preserve">C)      </t>
  </si>
  <si>
    <t>PÉNZESZKÖZÖK</t>
  </si>
  <si>
    <t xml:space="preserve">C/I       </t>
  </si>
  <si>
    <t>Hosszú lejáratú betétek</t>
  </si>
  <si>
    <t xml:space="preserve">C/II      </t>
  </si>
  <si>
    <t>Pénztárak, csekkek, betétkönyvek</t>
  </si>
  <si>
    <t xml:space="preserve">C/III        </t>
  </si>
  <si>
    <t xml:space="preserve"> Forintszámlák</t>
  </si>
  <si>
    <t xml:space="preserve">C/IV      </t>
  </si>
  <si>
    <t>Devizaszámlák</t>
  </si>
  <si>
    <t xml:space="preserve">C/V       </t>
  </si>
  <si>
    <t>Idegen pénzeszközök</t>
  </si>
  <si>
    <t>Kötelezettség jellegű sajátos elszámolások</t>
  </si>
  <si>
    <t>VAGYONKIMUTATÁS a könyvviteli mérlegen kívüli tételek</t>
  </si>
  <si>
    <t xml:space="preserve">VAGYONKIMUTATÁS
az érték nélkül nyilvántartott eszközökről </t>
  </si>
  <si>
    <t>Sorszám</t>
  </si>
  <si>
    <t>Mennyiség (db)</t>
  </si>
  <si>
    <t>Érték (e Ft)</t>
  </si>
  <si>
    <t>Képzőművészeti alkotások</t>
  </si>
  <si>
    <t>Régészeti leletek</t>
  </si>
  <si>
    <t>Kép- és hangarchívum</t>
  </si>
  <si>
    <t>Gyűjtemények</t>
  </si>
  <si>
    <t>Kulturális javak</t>
  </si>
  <si>
    <t>Összesen</t>
  </si>
  <si>
    <t xml:space="preserve"> VAGYONKIMUTATÁS
a mérlegben értékkel nem szereplő kötelezettségekről </t>
  </si>
  <si>
    <t>Érték (eFt)</t>
  </si>
  <si>
    <t xml:space="preserve">Kezességvállalással kapcsolatos függő kötelezettség </t>
  </si>
  <si>
    <t>Garanciavállalással kapcsolatos függő kötelezettség</t>
  </si>
  <si>
    <t>8/b</t>
  </si>
  <si>
    <t>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</si>
  <si>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</si>
  <si>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</si>
  <si>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Tenyészállatok</t>
  </si>
  <si>
    <t>Beruházások és felújítások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</si>
  <si>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</si>
  <si>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</si>
  <si>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</si>
  <si>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</si>
  <si>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</si>
  <si>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</si>
  <si>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Kisbér Város Önkományzata és intézményei</t>
  </si>
  <si>
    <t>Ideiglenes tev. Iparűzési adó</t>
  </si>
  <si>
    <t>Összes növekedés  (=02+…+07)</t>
  </si>
  <si>
    <t>Értékesítés</t>
  </si>
  <si>
    <t>Hiány, selejtezés, megsemmisülés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</si>
  <si>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</si>
  <si>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</si>
  <si>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</si>
  <si>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</si>
  <si>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</si>
  <si>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</si>
  <si>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</si>
  <si>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</si>
  <si>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</si>
  <si>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</si>
  <si>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</si>
  <si>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</si>
  <si>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</si>
  <si>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sorszám</t>
  </si>
  <si>
    <t>Tényleges támogatás</t>
  </si>
  <si>
    <t>12.</t>
  </si>
  <si>
    <t>A központi költségvetésből támogatásként rendelkezésre bocsátott összeg</t>
  </si>
  <si>
    <t>13.</t>
  </si>
  <si>
    <t>D/I.) Költségvetési évben esedékes követelések</t>
  </si>
  <si>
    <t>Közhatalmi bevételek - magánsz.kom.adója</t>
  </si>
  <si>
    <t>Fejlesztési feladatok tartaléka</t>
  </si>
  <si>
    <t>69</t>
  </si>
  <si>
    <t>összesen</t>
  </si>
  <si>
    <t>Műk.c.visszatér.tám. és kölcsönök ny. ÁH belül</t>
  </si>
  <si>
    <t>Műk.c.visszatér.tám. s kölcsönök törl.ÁH belül</t>
  </si>
  <si>
    <t>Egyéb működési c.tám. ÁH belül</t>
  </si>
  <si>
    <t>Műk.c.peszk.átad. ÁH kívülre nonprofit szerv.</t>
  </si>
  <si>
    <t>Műk.c.peszk.átad. ÁH kívülre egyházak</t>
  </si>
  <si>
    <t>Egyéb működési célú támogatások ÁH kívülre</t>
  </si>
  <si>
    <t>Tartalék</t>
  </si>
  <si>
    <t>Egyéb működési kiadások</t>
  </si>
  <si>
    <t>Felh..c.garancia és kezességváll.m.köt.ÁH belül</t>
  </si>
  <si>
    <t>Felh.c.visszatér.tám. és kölcsönök ny. ÁH belül</t>
  </si>
  <si>
    <t>8.</t>
  </si>
  <si>
    <t>Egyéb felhalmozási c.tám. ÁH belül</t>
  </si>
  <si>
    <t>Felh.c.visszatér.tám. és kölcsönök ny. ÁH kívülre</t>
  </si>
  <si>
    <t>Lakástámogatás</t>
  </si>
  <si>
    <t>Egyéb felhalmozási célú támogatások ÁH kívülre</t>
  </si>
  <si>
    <t>Egyéb felhalmozási kiadások</t>
  </si>
  <si>
    <t>Irányítószervi támogatás Wass Albert Műv.Központ</t>
  </si>
  <si>
    <t>2/a.</t>
  </si>
  <si>
    <t xml:space="preserve">Bevételek összesen </t>
  </si>
  <si>
    <t>Elvonások és befizetések</t>
  </si>
  <si>
    <t>Wass Albert Művelődési Központ</t>
  </si>
  <si>
    <t xml:space="preserve">2/m. </t>
  </si>
  <si>
    <t>2/a/m.</t>
  </si>
  <si>
    <t>2/b/m.</t>
  </si>
  <si>
    <t>9/a.</t>
  </si>
  <si>
    <t>9/b.</t>
  </si>
  <si>
    <t>10.</t>
  </si>
  <si>
    <t>WAMK</t>
  </si>
  <si>
    <t>Keletkezés ideje</t>
  </si>
  <si>
    <t xml:space="preserve">Tartozás a keletk. idején </t>
  </si>
  <si>
    <t>Törlesztés ütemezése</t>
  </si>
  <si>
    <t>Következő évek</t>
  </si>
  <si>
    <t xml:space="preserve">Összesen: </t>
  </si>
  <si>
    <t xml:space="preserve">Kisbér Város Önkormányzata és az irányítása alá tartozó intézményekben  foglalkoztatottak </t>
  </si>
  <si>
    <t>Terület m2</t>
  </si>
  <si>
    <t>Bruttó érték</t>
  </si>
  <si>
    <t>Becsült érték</t>
  </si>
  <si>
    <t>Művelés alá nem tartozó beépítetlen terület</t>
  </si>
  <si>
    <t>Zöldterületek</t>
  </si>
  <si>
    <t>Temetők</t>
  </si>
  <si>
    <t>Termőföldek</t>
  </si>
  <si>
    <t>Lakóépületek</t>
  </si>
  <si>
    <t>telj. %-a</t>
  </si>
  <si>
    <t>Utak</t>
  </si>
  <si>
    <t>Szennyvíztisztító</t>
  </si>
  <si>
    <t>Sportpálya, szemétlerakó</t>
  </si>
  <si>
    <t>Ft-ban</t>
  </si>
  <si>
    <t>érintettek száma</t>
  </si>
  <si>
    <t>összege</t>
  </si>
  <si>
    <t>4.</t>
  </si>
  <si>
    <t>5.</t>
  </si>
  <si>
    <t>Óvoda</t>
  </si>
  <si>
    <t>ezer Ft-ban</t>
  </si>
  <si>
    <t>Megnevezés</t>
  </si>
  <si>
    <t>Önkormányzat</t>
  </si>
  <si>
    <t>Gyöngyszem Óvoda</t>
  </si>
  <si>
    <t>I. Bevételek</t>
  </si>
  <si>
    <t>Kamatbevételek</t>
  </si>
  <si>
    <t>Talajterhelési díj</t>
  </si>
  <si>
    <t>Költségvetési bevételek:</t>
  </si>
  <si>
    <t>II. Kiadások</t>
  </si>
  <si>
    <t>Személyi juttatások</t>
  </si>
  <si>
    <t>Felújítások</t>
  </si>
  <si>
    <t>Beruházások</t>
  </si>
  <si>
    <t>Költségvetési kiadások:</t>
  </si>
  <si>
    <t>Kiadások összesen:</t>
  </si>
  <si>
    <t>e Ft-ban</t>
  </si>
  <si>
    <t>Felújítások összesen:</t>
  </si>
  <si>
    <t>Finanszírozási kiadások</t>
  </si>
  <si>
    <t>Finanszírozási bevételek</t>
  </si>
  <si>
    <t>I.</t>
  </si>
  <si>
    <t>Kiadások összesen</t>
  </si>
  <si>
    <t>Összesen:</t>
  </si>
  <si>
    <t>Bevételek</t>
  </si>
  <si>
    <t>Építményadó</t>
  </si>
  <si>
    <t>Magánszem. Kommunális adója</t>
  </si>
  <si>
    <t>Kiadások</t>
  </si>
  <si>
    <t>Önkorm. fea össz.</t>
  </si>
  <si>
    <t>Eszközök</t>
  </si>
  <si>
    <t>Eszközök összesen:</t>
  </si>
  <si>
    <t>Források</t>
  </si>
  <si>
    <t>Források össz.:</t>
  </si>
  <si>
    <t>Kisbér Város Önkormányzata összesített (nettósított)</t>
  </si>
  <si>
    <t>1.</t>
  </si>
  <si>
    <t>2.</t>
  </si>
  <si>
    <t>Önkormányzatok működési támogatása</t>
  </si>
  <si>
    <t>Elvonások és befiz. Bevételei</t>
  </si>
  <si>
    <t>Műk. garancia és kezességváll.bevét.</t>
  </si>
  <si>
    <t>Műk.célú visszatér.támogatások és kölcsönök visszatér.</t>
  </si>
  <si>
    <t>Műk.célú visszatér.támogatások és kölcsönök ig.vét.</t>
  </si>
  <si>
    <t>Egyéb működési célú támogatások ÁH belülről</t>
  </si>
  <si>
    <t>Működési célú támogatások ÁH belülről</t>
  </si>
  <si>
    <t>Felhalmozási célú önkorm. támogatások</t>
  </si>
  <si>
    <t>Felh. garancia és kezességváll.szárm, megtér.</t>
  </si>
  <si>
    <t>Felh.célú visszatér.támogatások és kölcsönök visszatér.</t>
  </si>
  <si>
    <t>felh..célú visszatér.támogatások és kölcsönök ig.vét.</t>
  </si>
  <si>
    <t>Egyéb felhalm. célú támogatások ÁH belülről</t>
  </si>
  <si>
    <t>Felhalmozási célú támogatások ÁH belülről</t>
  </si>
  <si>
    <t>9.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</si>
  <si>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</si>
  <si>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</si>
  <si>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</si>
  <si>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</si>
  <si>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</si>
  <si>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</si>
  <si>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</si>
  <si>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</si>
  <si>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</si>
  <si>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</si>
  <si>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</si>
  <si>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</si>
  <si>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28.</t>
  </si>
  <si>
    <t>29.</t>
  </si>
  <si>
    <t>30.</t>
  </si>
  <si>
    <t>31.</t>
  </si>
  <si>
    <t>Jövedelemadók</t>
  </si>
  <si>
    <t>Termékek és szolgáltatások adói</t>
  </si>
  <si>
    <t>Egyéb 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</si>
  <si>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</si>
  <si>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</si>
  <si>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</si>
  <si>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</si>
  <si>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Hitel, kölcsönfelvétel ÁH kívülről</t>
  </si>
  <si>
    <t>Belföldi értékpapírok bevételei</t>
  </si>
  <si>
    <t>Maradvány igénybevétele</t>
  </si>
  <si>
    <t>ÁH belüli megelőlegezések</t>
  </si>
  <si>
    <t>ÁH belüli megelőlegezések visszafizatése</t>
  </si>
  <si>
    <t>Központi, irányító szervi támogatás</t>
  </si>
  <si>
    <t>Betétek megszüntetése</t>
  </si>
  <si>
    <t>Belföldi finanszírozás bevételei</t>
  </si>
  <si>
    <t>Külföldi finanszírozás bevételei</t>
  </si>
  <si>
    <t>Adóssághoz nem kapcs.származékos ügyl.bevét.</t>
  </si>
  <si>
    <t>Bevételek összesen</t>
  </si>
  <si>
    <t>Munkaadókat terhelő járulékok</t>
  </si>
  <si>
    <t>Készletbeszerzés</t>
  </si>
  <si>
    <t>Szolgáltatási kiadások</t>
  </si>
  <si>
    <t>Kiküldetés, reklám- és propagamda kiadások</t>
  </si>
  <si>
    <t>Különféle befizetések és egyéb dologi kiadások</t>
  </si>
  <si>
    <t>Dologi kiadások</t>
  </si>
  <si>
    <t>Ellátottak pénzbeli juttatásai</t>
  </si>
  <si>
    <t>Egyéb működési célú kiadások</t>
  </si>
  <si>
    <t>Egyéb felhalmozási célú kiadások</t>
  </si>
  <si>
    <t>Hitel, kölcsöntörlesztés ÁH kívülre</t>
  </si>
  <si>
    <t>Belföldi értékpapírok kiadásai</t>
  </si>
  <si>
    <t>Központi, irányító szervi támogatás folyósítása</t>
  </si>
  <si>
    <t>Pénzeszközök betétként elhelyezése</t>
  </si>
  <si>
    <t>Belföldi finanszírozás kiadásai</t>
  </si>
  <si>
    <t>Külföldi finanszírozás kiadásai</t>
  </si>
  <si>
    <t>Adóssághoz nem kapcs.származékos ügyl.kiad.</t>
  </si>
  <si>
    <t>Helyi önk. működésének ált. támogatása</t>
  </si>
  <si>
    <t>Önkormányzatok működési támogatásai</t>
  </si>
  <si>
    <t>OEP finanszírozás Védőnői szolgálat</t>
  </si>
  <si>
    <t>Egyéb műk.célú támogatások bevételei ÁH belül</t>
  </si>
  <si>
    <t>Felh.célú önkormányzati támogatások</t>
  </si>
  <si>
    <t>Egyéb felh.célú támogatások bevételei ÁH belül</t>
  </si>
  <si>
    <t>Vagyoni típusú adók</t>
  </si>
  <si>
    <t>Állandó jell. Végz. Iparűzési adó</t>
  </si>
  <si>
    <t>Értékesítési és forg. tip. adók</t>
  </si>
  <si>
    <t>Tartózkodás után fizetett idegenforgalmi adó</t>
  </si>
  <si>
    <t>Egyéb áruhasználati és szolgáltatási tip. adók</t>
  </si>
  <si>
    <t>Készletértékesítés bevételei</t>
  </si>
  <si>
    <t xml:space="preserve">Szolgáltatások ellenértéke </t>
  </si>
  <si>
    <t>Közvetített szolg. bevétele ÁH belülről</t>
  </si>
  <si>
    <t>Közvetített szolg. bevétele ÁH kívülről</t>
  </si>
  <si>
    <t>Közvetített szolgáltatások ellenértéke</t>
  </si>
  <si>
    <t>Tulajdonosi bevételek</t>
  </si>
  <si>
    <t>Ellátási díjak</t>
  </si>
  <si>
    <t>Kiszámlázott ÁFA</t>
  </si>
  <si>
    <t>Egyéb működési bevételek</t>
  </si>
  <si>
    <t>Immateriális javak értékesítése</t>
  </si>
  <si>
    <t>Ingatlanok értékesítése</t>
  </si>
  <si>
    <t>Egyéb eszközök értékesítése (gép…)</t>
  </si>
  <si>
    <t>Műk.c.visszat.tám.megt. ÁH belülről</t>
  </si>
  <si>
    <t>Egyéb működési célú peszk. átvétel</t>
  </si>
  <si>
    <t>Munkavállalók visszatér.tám.</t>
  </si>
  <si>
    <t>Felh.c.visszat.tám.megt. ÁH kívülről</t>
  </si>
  <si>
    <t>Városigazgatóság</t>
  </si>
  <si>
    <t>Őszi Napfény Idősek Otthona</t>
  </si>
  <si>
    <t xml:space="preserve"> Ft-ban</t>
  </si>
  <si>
    <t>Irányítószervi támogatás Őszi Napfény Idősek Otthona</t>
  </si>
  <si>
    <t>Irányítószervi támogatás Városigazgatóság</t>
  </si>
  <si>
    <t>Környezetvédelmi Alap</t>
  </si>
  <si>
    <t>3/a.</t>
  </si>
  <si>
    <t>3/b.</t>
  </si>
  <si>
    <t>Kisbér Város Önkormányzata  költségvetési évben esedékes kötelezettségei</t>
  </si>
  <si>
    <t>Város- igazgatóság</t>
  </si>
  <si>
    <t>CSÁO üzemeltetéshez átvett (Komárom, Mocsa, Kigmánd)</t>
  </si>
  <si>
    <t>Dologi kiadások - VIG</t>
  </si>
  <si>
    <t>Dologi kiadások - WAMK</t>
  </si>
  <si>
    <t>ÁH belüli megelőlegezések visszafizetése</t>
  </si>
  <si>
    <t>1.oldal</t>
  </si>
  <si>
    <t>2.oldal</t>
  </si>
  <si>
    <t>Elvonások és befizetések bevételei</t>
  </si>
  <si>
    <t xml:space="preserve">Önkormányzati feladatok </t>
  </si>
  <si>
    <t>Fogászati ügyeleti hozzájárulás T.bánya</t>
  </si>
  <si>
    <t>Műk.c.peszk.átad. ÁH belül KTKT - működési kiadásokhoz</t>
  </si>
  <si>
    <t>Műk.c.peszk.átad. ÁH belül KTKT - állami támogatások</t>
  </si>
  <si>
    <t>Kapott előlegek és túlfizetések</t>
  </si>
  <si>
    <t xml:space="preserve">14. </t>
  </si>
  <si>
    <t>Forgatási célú étékpapírok vásárlása</t>
  </si>
  <si>
    <t>Forgatási célú értékpapírok beváltása, étékesítése</t>
  </si>
  <si>
    <t>Szakmai szolgáltatás nyújtása</t>
  </si>
  <si>
    <t>Egyéb szolgáltatások nyújtása</t>
  </si>
  <si>
    <t>Egyéb különféle szolgáltatások nyújtása</t>
  </si>
  <si>
    <t>Intézményi térítési díjak</t>
  </si>
  <si>
    <t>Egyéb ellátási díjak</t>
  </si>
  <si>
    <t>Háztartásoktól felh.célú átvett p.eszk.(csatorna, viziközmű)</t>
  </si>
  <si>
    <t>Műk.c.visszatér.tám. és kölcsönök ny. ÁH kívülre</t>
  </si>
  <si>
    <t xml:space="preserve">  Ft-ban</t>
  </si>
  <si>
    <t>Nemzeti vagyonba tartozó bef.eszk.kapcs.egyes kötelezettség jellegű sajátos elsz.</t>
  </si>
  <si>
    <t>termőföld</t>
  </si>
  <si>
    <t>egyéb telek</t>
  </si>
  <si>
    <t>vagyonkezelésbe vett telek</t>
  </si>
  <si>
    <t>vagyonkezelésbe vett gépek, berendezések, felszerelések</t>
  </si>
  <si>
    <t>üzemeltetésre átadott gép, berendezés, felszerelés</t>
  </si>
  <si>
    <t>Finanszírozási kiadások (konszolidálás után)</t>
  </si>
  <si>
    <t>bruttó érték</t>
  </si>
  <si>
    <t>halmozott értékcsökkenés</t>
  </si>
  <si>
    <t>nettó érték</t>
  </si>
  <si>
    <t>0-ig leíródott korlátozottan forgalomképes vagyoni értékű jogok</t>
  </si>
  <si>
    <t>0-ig leíródott üzleti vagyon - vagyoni jogok</t>
  </si>
  <si>
    <t>0-ig leírt épületek</t>
  </si>
  <si>
    <t>0-ig leírt építmények</t>
  </si>
  <si>
    <t>0-ig leírt üzemeltetésre átadott építmény</t>
  </si>
  <si>
    <t>halastó</t>
  </si>
  <si>
    <t>0-ig leírt informatikai eszköz</t>
  </si>
  <si>
    <t>0-ig leírt kisértékű informatikai eszköz</t>
  </si>
  <si>
    <t>0-ig leírt vagyonkezelésbe vett gépek, berendezések, felszerelések</t>
  </si>
  <si>
    <t>0-ig leírt gép, berendezés, felszerelés</t>
  </si>
  <si>
    <t>0-ig leírt kisértékű gép, berendezés</t>
  </si>
  <si>
    <t>0-ig leírt jármű</t>
  </si>
  <si>
    <t>0-ig leírt  üzemeltetésre átadott gép, berendezés, felszerelés</t>
  </si>
  <si>
    <t>0-ig leírt  üzemeltetésre átadott jármű</t>
  </si>
  <si>
    <t>Egyéb szakmai anyagok</t>
  </si>
  <si>
    <t>Élelmiszerek</t>
  </si>
  <si>
    <t>Munkaruhák, védőruhák</t>
  </si>
  <si>
    <t>Betétdíjas göngyölegek</t>
  </si>
  <si>
    <t>Egyéb üzemeltetési, fenntartási anyagok</t>
  </si>
  <si>
    <t>1.4</t>
  </si>
  <si>
    <t>1.5</t>
  </si>
  <si>
    <t>1/a.</t>
  </si>
  <si>
    <t>Kommunikációs szolgáltatások</t>
  </si>
  <si>
    <t>Városigazg.</t>
  </si>
  <si>
    <t>Műk.c.visszat.tám.visszatérülése ÁH belülről</t>
  </si>
  <si>
    <t>Térségi együttműködés EFOP-3.9.2-16-2017-00018</t>
  </si>
  <si>
    <t>KTKT-tól átvett - hivatali feladatok ellátása</t>
  </si>
  <si>
    <t>Igazgatási szolg.díj</t>
  </si>
  <si>
    <t>Étkeztetés térítési díj bevétele</t>
  </si>
  <si>
    <t>Bérleti és lízingdíjbevétel</t>
  </si>
  <si>
    <t>Alkalmazottak egyéb térítési díj bevétele</t>
  </si>
  <si>
    <t>Biztosítók által fizetett díjak</t>
  </si>
  <si>
    <t>Más egyéb pénzügyi műveletek bevételei</t>
  </si>
  <si>
    <t>Egyéb tárgyi eszköz értékesítés</t>
  </si>
  <si>
    <t>Részesedések értékesítése</t>
  </si>
  <si>
    <t>Egyéb felh.célú támogatások bevételei ÁH kívülről</t>
  </si>
  <si>
    <t>Műk.c.peszk.átad. ÁH belül KTKT - szociális ágazati pótlék</t>
  </si>
  <si>
    <t>Műk.c.garancia és kezességváll.m.köt.ÁH kívülre</t>
  </si>
  <si>
    <t>Munkavállalók visszatér. Tám.</t>
  </si>
  <si>
    <t>konszoliádálás</t>
  </si>
  <si>
    <t>konszolidálás előtti összeg</t>
  </si>
  <si>
    <t>konszolidált összeg összesen:</t>
  </si>
  <si>
    <t>2/b.</t>
  </si>
  <si>
    <t>Lakásfelújítások</t>
  </si>
  <si>
    <t>Kötelező</t>
  </si>
  <si>
    <t>Dologi kiadások - ovi</t>
  </si>
  <si>
    <t>kisértékű informatikai eszköz</t>
  </si>
  <si>
    <t>Igénylő neve</t>
  </si>
  <si>
    <t>Felhasználás célja</t>
  </si>
  <si>
    <t>Támogatás összege</t>
  </si>
  <si>
    <t>32.</t>
  </si>
  <si>
    <t>33.</t>
  </si>
  <si>
    <t>34.</t>
  </si>
  <si>
    <t>35.</t>
  </si>
  <si>
    <t>36.</t>
  </si>
  <si>
    <t>37.</t>
  </si>
  <si>
    <t>#</t>
  </si>
  <si>
    <t>Konszolidálás előtti összeg</t>
  </si>
  <si>
    <t>Konszolidálás</t>
  </si>
  <si>
    <t>Konszolidált összeg</t>
  </si>
  <si>
    <t>Törvény szerinti illetmények, munkabérek (K1101)</t>
  </si>
  <si>
    <t>Céljuttatás, projektprémium (K1103)</t>
  </si>
  <si>
    <t>Készenléti, ügyeleti, helyettesítési díj, túlóra, túlszolgálat (K1104)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</si>
  <si>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</si>
  <si>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</si>
  <si>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</si>
  <si>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</si>
  <si>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</si>
  <si>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</si>
  <si>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</si>
  <si>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</si>
  <si>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</si>
  <si>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</si>
  <si>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</si>
  <si>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</si>
  <si>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22</t>
  </si>
  <si>
    <t>ebből: szociális hozzájárulási adó (K2)</t>
  </si>
  <si>
    <t>23</t>
  </si>
  <si>
    <t>ebből: rehabilitációs hozzájárulás (K2)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</si>
  <si>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</si>
  <si>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</si>
  <si>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</si>
  <si>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</si>
  <si>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</si>
  <si>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</si>
  <si>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</si>
  <si>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</si>
  <si>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</si>
  <si>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</si>
  <si>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</si>
  <si>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</si>
  <si>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</si>
  <si>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</si>
  <si>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</si>
  <si>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</si>
  <si>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36</t>
  </si>
  <si>
    <t>Vásárolt élelmezés (K332)</t>
  </si>
  <si>
    <t>37</t>
  </si>
  <si>
    <t>39</t>
  </si>
  <si>
    <t>Karbantartási, kisjavítási szolgáltatások (K334)</t>
  </si>
  <si>
    <t>40</t>
  </si>
  <si>
    <t>41</t>
  </si>
  <si>
    <t>ebből: államháztartáson belül (K335)</t>
  </si>
  <si>
    <t>42</t>
  </si>
  <si>
    <t>Szakmai tevékenységet segítő szolgáltatások  (K336)</t>
  </si>
  <si>
    <t>43</t>
  </si>
  <si>
    <t>44</t>
  </si>
  <si>
    <t>ebből: biztosítási díjak (K337)</t>
  </si>
  <si>
    <t>45</t>
  </si>
  <si>
    <t>46</t>
  </si>
  <si>
    <t>Kiküldetések kiadásai (K341)</t>
  </si>
  <si>
    <t>48</t>
  </si>
  <si>
    <t>49</t>
  </si>
  <si>
    <t>Működési célú előzetesen felszámított általános forgalmi adó (K351)</t>
  </si>
  <si>
    <t>50</t>
  </si>
  <si>
    <t>Fizetendő általános forgalmi adó  (K352)</t>
  </si>
  <si>
    <t>51</t>
  </si>
  <si>
    <t>54</t>
  </si>
  <si>
    <t>58</t>
  </si>
  <si>
    <t>Egyéb dologi kiadások (K355)</t>
  </si>
  <si>
    <t>59</t>
  </si>
  <si>
    <t>60</t>
  </si>
  <si>
    <t>ebből: köztemetés [Szoctv. 48.§] (K48)</t>
  </si>
  <si>
    <t>ebből: települési támogatás [Szoctv. 45. §], (K48)</t>
  </si>
  <si>
    <t>A helyi önkormányzatok előző évi elszámolásából származó kiadások (K5021)</t>
  </si>
  <si>
    <t>124</t>
  </si>
  <si>
    <t>ebből: központi költségvetési szervek (K506)</t>
  </si>
  <si>
    <t>ebből: helyi önkormányzatok és költségvetési szerveik (K506)</t>
  </si>
  <si>
    <t>ebből: társulások és költségvetési szerveik (K506)</t>
  </si>
  <si>
    <t>157</t>
  </si>
  <si>
    <t>177</t>
  </si>
  <si>
    <t>ebből: egyéb civil szervezetek (K512)</t>
  </si>
  <si>
    <t>189</t>
  </si>
  <si>
    <t>Immateriális javak beszerzése, létesítése (K61)</t>
  </si>
  <si>
    <t>190</t>
  </si>
  <si>
    <t>191</t>
  </si>
  <si>
    <t>Informatikai eszközök beszerzése, létesítése (K63)</t>
  </si>
  <si>
    <t>193</t>
  </si>
  <si>
    <t>Egyéb tárgyi eszközök beszerzése, létesítése (K64)</t>
  </si>
  <si>
    <t>Beruházási célú előzetesen felszámított általános forgalmi adó (K67)</t>
  </si>
  <si>
    <t>198</t>
  </si>
  <si>
    <t>Ingatlanok felújítása (K71)</t>
  </si>
  <si>
    <t>Felújítási célú előzetesen felszámított általános forgalmi adó (K74)</t>
  </si>
  <si>
    <t>ebből: egyéb civil szervezetek (K89)</t>
  </si>
  <si>
    <t>Helyi önkormányzatok működésének általános támogatása (B111)</t>
  </si>
  <si>
    <t>Települési önkormányzatok egyes köznevelési feladatainak támogatása (B112)</t>
  </si>
  <si>
    <t>Települési önkormányzatok kulturális feladatainak támogatása (B114)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</si>
  <si>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</si>
  <si>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</si>
  <si>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</si>
  <si>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</si>
  <si>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Felhalmozási célú önkormányzati támogatások (B21)</t>
  </si>
  <si>
    <t>109</t>
  </si>
  <si>
    <t>110</t>
  </si>
  <si>
    <t>ebből: építményadó  (B34)</t>
  </si>
  <si>
    <t>ebből: magánszemélyek kommunális adója (B34)</t>
  </si>
  <si>
    <t>116</t>
  </si>
  <si>
    <t>ebből: állandó jelleggel végzett iparűzési tevékenység után fizetett helyi iparűzési adó (B351)</t>
  </si>
  <si>
    <t>ebből: tartózkodás után fizetett idegenforgalmi adó  (B355)</t>
  </si>
  <si>
    <t>168</t>
  </si>
  <si>
    <t>ebből: igazgatási szolgáltatási díjak (B36)</t>
  </si>
  <si>
    <t>186</t>
  </si>
  <si>
    <t>187</t>
  </si>
  <si>
    <t>Készletértékesítés ellenértéke (B401)</t>
  </si>
  <si>
    <t>ebből: államháztartáson belül (B403)</t>
  </si>
  <si>
    <t>Ellátási díjak (B405)</t>
  </si>
  <si>
    <t>Kiszámlázott általános forgalmi adó (B406)</t>
  </si>
  <si>
    <t>216</t>
  </si>
  <si>
    <t>217</t>
  </si>
  <si>
    <t>Biztosító által fizetett kártérítés (B410)</t>
  </si>
  <si>
    <t>219</t>
  </si>
  <si>
    <t>ebből: kiadások visszatérítései (B411)</t>
  </si>
  <si>
    <t>Egyéb tárgyi eszközök értékesítése (B53)</t>
  </si>
  <si>
    <t>245</t>
  </si>
  <si>
    <t>ebből: háztartások (B74)</t>
  </si>
  <si>
    <t>Államháztartáson belüli megelőlegezések visszafizetése (K914)</t>
  </si>
  <si>
    <t>Központi, irányító szervi támogatások folyósítása (K915)</t>
  </si>
  <si>
    <t>Előző év költségvetési maradványának igénybevétele (B8131)</t>
  </si>
  <si>
    <t>Államháztartáson belüli megelőlegezések (B814)</t>
  </si>
  <si>
    <t>Központi, irányító szervi támogatás (B816)</t>
  </si>
  <si>
    <t>A/I Immateriális javak (=A/I/1+A/I/2+A/I/3)</t>
  </si>
  <si>
    <t>A/II Tárgyi eszközök  (=A/II/1+...+A/II/5)</t>
  </si>
  <si>
    <t>A/III Befektetett pénzügyi eszközök (=A/III/1+A/III/2+A/III/3)</t>
  </si>
  <si>
    <t>A) NEMZETI VAGYONBA TARTOZÓ BEFEKTETETT ESZKÖZÖK (=A/I+A/II+A/III+A/IV)</t>
  </si>
  <si>
    <t>B/I Készletek (=B/I/1+…+B/I/5)</t>
  </si>
  <si>
    <t>B) NEMZETI VAGYONBA TARTOZÓ FORGÓESZKÖZÖK (= B/I+B/II)</t>
  </si>
  <si>
    <t>C/II Pénztárak, csekkek, betétkönyvek (=C/II/1+C/II/2+C/II/3)</t>
  </si>
  <si>
    <t>C) PÉNZESZKÖZÖK (=C/I+…+C/IV)</t>
  </si>
  <si>
    <t>D/I Költségvetési évben esedékes követelések (=D/I/1+…+D/I/8)</t>
  </si>
  <si>
    <t>D/II Költségvetési évet követően esedékes követelések (=D/II/1+…+D/II/8)</t>
  </si>
  <si>
    <t>D/III Követelés jellegű sajátos elszámolások (=D/III/1+…+D/III/9)</t>
  </si>
  <si>
    <t>D) KÖVETELÉSEK  (=D/I+D/II+D/III)</t>
  </si>
  <si>
    <t>F) AKTÍV IDŐBELI  ELHATÁROLÁSOK  (=F/1+F/2+F/3)</t>
  </si>
  <si>
    <t>ESZKÖZÖK ÖSSZESEN (=A+B+C+D+E+F)</t>
  </si>
  <si>
    <t>G/IV Felhalmozott eredmény</t>
  </si>
  <si>
    <t>G/VI Mérleg szerinti eredmény</t>
  </si>
  <si>
    <t>G/ SAJÁT TŐKE  (= G/I+…+G/VI)</t>
  </si>
  <si>
    <t>H/I Költségvetési évben esedékes kötelezettségek (=H/I/1+…+H/I/9)</t>
  </si>
  <si>
    <t>H/II Költségvetési évet követően esedékes kötelezettségek (=H/II/1+…+H/II/9)</t>
  </si>
  <si>
    <t>H/III Kötelezettség jellegű sajátos elszámolások (=H/III/1+…+H/III/10)</t>
  </si>
  <si>
    <t>H) KÖTELEZETTSÉGEK (=H/I+H/II+H/III)</t>
  </si>
  <si>
    <t>30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</si>
  <si>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</si>
  <si>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</si>
  <si>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</si>
  <si>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</si>
  <si>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</si>
  <si>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</si>
  <si>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</si>
  <si>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</si>
  <si>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</si>
  <si>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</si>
  <si>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</si>
  <si>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</si>
  <si>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</si>
  <si>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</si>
  <si>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</si>
  <si>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</si>
  <si>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</si>
  <si>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</si>
  <si>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</si>
  <si>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</si>
  <si>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</si>
  <si>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</si>
  <si>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</si>
  <si>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21 Pénzügyi műveletek egyéb eredményszemléletű bevételei (&gt;=21a+21b)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</si>
  <si>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</si>
  <si>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</si>
  <si>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24 Fizetendő kamatok és kamatjellegű ráfordítások</t>
  </si>
  <si>
    <t>26 Pénzügyi műveletek egyéb ráfordításai (&gt;=26a+26b)</t>
  </si>
  <si>
    <t>IX Pénzügyi műveletek ráfordításai (=22+23+24+25+26)</t>
  </si>
  <si>
    <t>B)  PÉNZÜGYI MŰVELETEK EREDMÉNYE (=VIII-IX)</t>
  </si>
  <si>
    <t>15/A/01</t>
  </si>
  <si>
    <t>15/A/02</t>
  </si>
  <si>
    <t>15/A/03</t>
  </si>
  <si>
    <t>15/A/04</t>
  </si>
  <si>
    <t>15/B</t>
  </si>
  <si>
    <t>15/C</t>
  </si>
  <si>
    <t xml:space="preserve">Megnevezés </t>
  </si>
  <si>
    <t>Önként Vállalt</t>
  </si>
  <si>
    <t>Támogatás összesen</t>
  </si>
  <si>
    <t>eredeti</t>
  </si>
  <si>
    <t>módosított</t>
  </si>
  <si>
    <t>Óvodáztatási támogatás</t>
  </si>
  <si>
    <t>Egyéb pénzbeli és természetbeni gyv támogatás</t>
  </si>
  <si>
    <t>Családtámogatások (K42)</t>
  </si>
  <si>
    <t>Pénzbeli kárpótlások, kártérítések (K43)</t>
  </si>
  <si>
    <t>Ápolási támogatás</t>
  </si>
  <si>
    <t>Gyógyszertámogatás</t>
  </si>
  <si>
    <t>Betegséggel kapcsolatos nem TB ellátások (K44)</t>
  </si>
  <si>
    <t>Foglalk. és munkanélk. kapcs, ellátások (K45)</t>
  </si>
  <si>
    <t>Hozzájárulás lakossági energiaköltségekhez</t>
  </si>
  <si>
    <t xml:space="preserve">Lakásfenntartási támogatás </t>
  </si>
  <si>
    <t xml:space="preserve">Adósságcsökkentési támogatás </t>
  </si>
  <si>
    <t xml:space="preserve">Természetben nyújtott lakásfennt.támogatás </t>
  </si>
  <si>
    <t xml:space="preserve">Gáz és áram fogyasztásmérő támogatás </t>
  </si>
  <si>
    <t>Lakással kapcsolatos ellátások (K46)</t>
  </si>
  <si>
    <t>Őszi Napfény Idősek Otthona lakók</t>
  </si>
  <si>
    <t>Intézményi ellátottak pénzbeli juttatásai (K47)</t>
  </si>
  <si>
    <t>Ápolási díj</t>
  </si>
  <si>
    <t xml:space="preserve">Rendkívüli támogatás </t>
  </si>
  <si>
    <t xml:space="preserve">Temetési támogatás </t>
  </si>
  <si>
    <t xml:space="preserve">Köztemetés </t>
  </si>
  <si>
    <t>Egyéb nem intézményi ellátások (K48)</t>
  </si>
  <si>
    <t>Ellátottak pénzbeni juttatása</t>
  </si>
  <si>
    <t>2/c</t>
  </si>
  <si>
    <t xml:space="preserve"> pénzbeni és természetbeni szociális ellátásainak részletezése</t>
  </si>
  <si>
    <t>teljesítés</t>
  </si>
  <si>
    <t>Tűzifa</t>
  </si>
  <si>
    <t>2019. évi beszámoló záró adatai</t>
  </si>
  <si>
    <t>47</t>
  </si>
  <si>
    <t>Reklám- és propagandakiadások (K342)</t>
  </si>
  <si>
    <t>ebből: deviza kötelezettségek realizált árfolyamvesztesége (K354)</t>
  </si>
  <si>
    <t>150</t>
  </si>
  <si>
    <t>178</t>
  </si>
  <si>
    <t>194</t>
  </si>
  <si>
    <t>199</t>
  </si>
  <si>
    <t>147</t>
  </si>
  <si>
    <t>154</t>
  </si>
  <si>
    <t>164</t>
  </si>
  <si>
    <t>ebből: egyéb bírság (B36)</t>
  </si>
  <si>
    <t>181</t>
  </si>
  <si>
    <t>ebből: önkormányzat által beszedett talajterhelési díj (B36)</t>
  </si>
  <si>
    <t>184</t>
  </si>
  <si>
    <t>185</t>
  </si>
  <si>
    <t>ebből: önkormányzati vagyon üzemeltetéséből, koncesszióból származó bevétel (B404)</t>
  </si>
  <si>
    <t>220</t>
  </si>
  <si>
    <t>Átlagos statisztikai állományi létszám</t>
  </si>
  <si>
    <t>ebből:tárgyi eszközök bérbeadásából származó bevétel (B402)</t>
  </si>
  <si>
    <t>Kisbér Város Önkormányzata</t>
  </si>
  <si>
    <t>Kisbéri Gyöngyszem Óvoda és Bölcsőde</t>
  </si>
  <si>
    <t>Wass Albert Művelődési Központ és Városi Könyvtár</t>
  </si>
  <si>
    <t>Kisbéri Városigazgatóság</t>
  </si>
  <si>
    <t>Szállítói tartozás, dologi kiadások - önkormányzat</t>
  </si>
  <si>
    <t>0-ig leírt üzemeltetésre átadott kisértékű gép, berendezés</t>
  </si>
  <si>
    <t>Alaptevékenység kötelezettségvállalással terhelt maradvány részletezés</t>
  </si>
  <si>
    <t>a)</t>
  </si>
  <si>
    <t>bevételi főösszegét</t>
  </si>
  <si>
    <t>b)</t>
  </si>
  <si>
    <t>kiadási főösszegét</t>
  </si>
  <si>
    <t>Ft-ban állapítja meg.</t>
  </si>
  <si>
    <t>c)</t>
  </si>
  <si>
    <t>a költségvetés bevételi főösszegén belül a költségvetési bevételek főösszegét</t>
  </si>
  <si>
    <t>ezen belül:</t>
  </si>
  <si>
    <t>- a működési célú költségvetési bevételeket</t>
  </si>
  <si>
    <t>- a felhalmozási célú pénzforgalmi bevételeket</t>
  </si>
  <si>
    <t>a költségvetési bevételek főösszegén belül:</t>
  </si>
  <si>
    <t xml:space="preserve">az ÁH belülről származó működési célú támogatások összegét </t>
  </si>
  <si>
    <t>az ÁH belülről származó felhalmozási célú támogatások összegét</t>
  </si>
  <si>
    <t>közhatalmi bevételek összegét</t>
  </si>
  <si>
    <t>működési bevételek összegét</t>
  </si>
  <si>
    <t>felhalmozási bevételek összegét</t>
  </si>
  <si>
    <t>működési célra átvett pénzeszközök összegét</t>
  </si>
  <si>
    <t>felhalmozási célra átvett pénzeszközök összegét</t>
  </si>
  <si>
    <t>d)</t>
  </si>
  <si>
    <t>a költségvetés bevételi főösszegén belül a finanszírozási bevételek főösszegét</t>
  </si>
  <si>
    <t>a belföldi finanszírozás bevételeit</t>
  </si>
  <si>
    <t>a külföldi finanszírozás bevételeit</t>
  </si>
  <si>
    <t>adóssághoz nem kapcs. szárm. ügyletek bevételeit</t>
  </si>
  <si>
    <t>a finanszírozási bevételek főösszegén belül:</t>
  </si>
  <si>
    <t>forgatási célú értékpapírok beváltása</t>
  </si>
  <si>
    <t>maradvány igénybevétel</t>
  </si>
  <si>
    <t>irányítószervi támogatás</t>
  </si>
  <si>
    <t>e)</t>
  </si>
  <si>
    <t>a költségvetés kiadási főösszegén belül a költségvetési kiadások főösszegét</t>
  </si>
  <si>
    <t>- a működési jellegű költségvetési kiadások összegét</t>
  </si>
  <si>
    <t xml:space="preserve">        ebből:</t>
  </si>
  <si>
    <t xml:space="preserve">                személyi juttatás összegét</t>
  </si>
  <si>
    <t xml:space="preserve">               munkaadókat terhelő járulékok összegét</t>
  </si>
  <si>
    <t xml:space="preserve">               dologi kiadások összegét</t>
  </si>
  <si>
    <t xml:space="preserve">               ellátottak pénzbeli juttatásának összegét</t>
  </si>
  <si>
    <t xml:space="preserve">               egyéb működési célú kiadások összegét</t>
  </si>
  <si>
    <t>- a felhalmozási jellegű költségvetési kiadások összegét</t>
  </si>
  <si>
    <t xml:space="preserve">                beruházások összegét</t>
  </si>
  <si>
    <t xml:space="preserve">               felújítások összegét</t>
  </si>
  <si>
    <t xml:space="preserve">               egyéb felhalmozási célú kiadások összegét</t>
  </si>
  <si>
    <t>f)</t>
  </si>
  <si>
    <t>a költségvetés kiadás főösszegén belül a finanszírozási kiadások főösszegét</t>
  </si>
  <si>
    <t>a belföldi finanszírozás kiadásait</t>
  </si>
  <si>
    <t xml:space="preserve">   ebből: irányítószervi támogatást</t>
  </si>
  <si>
    <t xml:space="preserve"> ÁH belüli megelőlegezések     visszafizetése</t>
  </si>
  <si>
    <t>forgatási célú értékpapírok vásárlása</t>
  </si>
  <si>
    <t>a külföldi finanszírozás kiadásait</t>
  </si>
  <si>
    <t>adóssághoz nem kapcs. szárm. ügyletek kiadásait</t>
  </si>
  <si>
    <t>ÁH-on belüli megelőlegezések</t>
  </si>
  <si>
    <t>Továbbadási célból folyósított támogatások, ellátások elszámolása</t>
  </si>
  <si>
    <t>Letétre, megőrzésre, fedezetkez-re átvett p.eszk., biztosítékok</t>
  </si>
  <si>
    <t>Közös Önkormányzati Hivatal</t>
  </si>
  <si>
    <t>Közös Önk.Hivatal</t>
  </si>
  <si>
    <t>Kisbéri Közös Önkormányzati Hivatal</t>
  </si>
  <si>
    <t xml:space="preserve">Közös Önk. Hivatal </t>
  </si>
  <si>
    <t xml:space="preserve">Közös Önk.i Hivatal </t>
  </si>
  <si>
    <t xml:space="preserve">Közös Önk-i Hivatal </t>
  </si>
  <si>
    <t>120</t>
  </si>
  <si>
    <t>Egyéb működési célú kiadások (=121+126+127+128+139+150+161+163+175+176+177+178+189) (K5)</t>
  </si>
  <si>
    <t>195</t>
  </si>
  <si>
    <t>247</t>
  </si>
  <si>
    <t>Szociális támogatások (K1112)</t>
  </si>
  <si>
    <t>Egyéb működési célú támogatások bevételei államháztartáson belülről (=35+…+44) (B16)</t>
  </si>
  <si>
    <t>Működési célú támogatások államháztartáson belülről (=09+...+12+23+34) (B1)</t>
  </si>
  <si>
    <t>218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</si>
  <si>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</si>
  <si>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117</t>
  </si>
  <si>
    <t>151</t>
  </si>
  <si>
    <t>179</t>
  </si>
  <si>
    <t>ebből: egyéb vállalkozások (K512)</t>
  </si>
  <si>
    <t>Települési önkormányzatok egyes szociális és gyermekjóléti feladatainak támogatása (B1131)</t>
  </si>
  <si>
    <t>Működési célú költségvetési támogatások és kiegészítő támogatások (B115)</t>
  </si>
  <si>
    <t>Önkormányzatok működési támogatásai (=01+02+05+06+07+08) (B11)</t>
  </si>
  <si>
    <t>70</t>
  </si>
  <si>
    <t>Egyéb felhalmozási célú támogatások bevételei államháztartáson belülről (=71+…+80) (B25)</t>
  </si>
  <si>
    <t>73</t>
  </si>
  <si>
    <t>81</t>
  </si>
  <si>
    <t>Felhalmozási célú támogatások államháztartáson belülről (=46+47+48+59+70) (B2)</t>
  </si>
  <si>
    <t>Általános forgalmi adó visszatérítése (B407)</t>
  </si>
  <si>
    <t>Felh.c.garancia és kezességváll.m.köt.ÁH kívülre</t>
  </si>
  <si>
    <t>Irányítószervi támogatás Közös Önkormányzati Hivatal</t>
  </si>
  <si>
    <t>Települési önk. köznevelési fea.támogatása</t>
  </si>
  <si>
    <t>Települési önk. szociális és gyj.fea.támogatása</t>
  </si>
  <si>
    <t>Települési önk. gyermekétkeztetési felad.támogatása</t>
  </si>
  <si>
    <t xml:space="preserve">Települési önk. kulturális fea.tám. </t>
  </si>
  <si>
    <t>A. 32-33. számlák nyitó tárgyidőszaki egyenlege összesen ( =2+3)</t>
  </si>
  <si>
    <t>33. számlák nyitó tárgyidőszaki egyenlege [+(331-3318) + (332-3328)]</t>
  </si>
  <si>
    <t>B. Korrekciós tételek összesen: (5+6+7+8-9-10-11-12-13-14+15-16-23-30-31-32-33-34-35-36+39+42+43+44+45+46+47-50+51-52)</t>
  </si>
  <si>
    <t>Kiadások nyilvántartási ellenszámla  tárgyidőszaki egyenlege [-003]</t>
  </si>
  <si>
    <t>Bevételek nyilvántartási ellenszámla  tárgyidőszaki egyenlege [+005]</t>
  </si>
  <si>
    <t>Előző év költségvetési maradványának igénybevétele teljesítése tárgyidőszaki egyenlege [-0981313]</t>
  </si>
  <si>
    <t>Adott előlegek számla  tárgyidőszaki forgalma összesen [+/-3651]</t>
  </si>
  <si>
    <t>Túlfizetések, téves és visszajáró kifizetések tárgyidőszaki forgalma [+/-36516]</t>
  </si>
  <si>
    <t>Folyósított, megelőlegezett társadalombiztosítási és családtámogatási ellátások elszámolása számla tárgyidőszaki forgalma [+/-3657]</t>
  </si>
  <si>
    <t>C. 32-33. számlák számított tárgyidőszaki záró egyenlege (A + B)</t>
  </si>
  <si>
    <t>32. számlák nyitó tárgyidőszaki egyenlege [+32]</t>
  </si>
  <si>
    <t>Adott előleghez kapcsolódó előzetesen felszámított nem levonható általános forgalmi adó tárgyidőszaki forgalma  [+/-36413]</t>
  </si>
  <si>
    <t>Igénybevett szolgáltatásokra adott előlegek tárgyidőszaki forgalma [+/-36514]</t>
  </si>
  <si>
    <t>Kapott előlegek tárgyidőszaki forgalma [+/-3671]</t>
  </si>
  <si>
    <t>Továbbadási célból folyósított támogatások, ellátások elszámolása számla tárgyidőszaki forgalma [+/-3672]</t>
  </si>
  <si>
    <t>Más szervezetet megillető bevételek elszámolása számla tárgyidőszaki forgalma [+/-3673]</t>
  </si>
  <si>
    <t>Letétre, megőrzésre, fedezetkezelésre átvett pénzeszközök, biztosítékok tárgyidőszaki forgalma [+/-3678]</t>
  </si>
  <si>
    <t>Egyéb pénzeszközök és sajátos elszámolások mérlegfordulónapi értékelése során megállapított (nem realizált) árfolyamnyeresége tárgyidőszaki egyenlege [+/- 9352]</t>
  </si>
  <si>
    <t>Egyéb működési célú kiadások (tartalék nélkül)</t>
  </si>
  <si>
    <t>Működési tartalék</t>
  </si>
  <si>
    <t>Kisbéri Spartacus SE</t>
  </si>
  <si>
    <t>AvEnGarde Vívó Sportegyesület</t>
  </si>
  <si>
    <t>Kisbéri Protestáns Kör Egyesület</t>
  </si>
  <si>
    <t>Kisbéri Városszépítő Egyesület</t>
  </si>
  <si>
    <t>Kisbéri Lovas Sportegyesület</t>
  </si>
  <si>
    <t>Nemzeti vagyon</t>
  </si>
  <si>
    <t>HUNGAROGRAIN Rt. Üzletrész</t>
  </si>
  <si>
    <t>Pons Danubii</t>
  </si>
  <si>
    <t>Északdunántúli Vízmű Zrt.</t>
  </si>
  <si>
    <t>Jellemző adatok</t>
  </si>
  <si>
    <t>Érték adatok (Ft-ban)</t>
  </si>
  <si>
    <t>Mennyiségi egység</t>
  </si>
  <si>
    <t>Mennyiség</t>
  </si>
  <si>
    <t>Névérték</t>
  </si>
  <si>
    <t>Nyilvántartási érték</t>
  </si>
  <si>
    <t>Áthozat:</t>
  </si>
  <si>
    <t>db</t>
  </si>
  <si>
    <t>%</t>
  </si>
  <si>
    <t>Fők.szám</t>
  </si>
  <si>
    <t>Eszköz neve</t>
  </si>
  <si>
    <t>Érték-   csökkenés</t>
  </si>
  <si>
    <t>Nettó érték</t>
  </si>
  <si>
    <t>01111192</t>
  </si>
  <si>
    <t xml:space="preserve">0-s számlákon nyilvántartott vagyonkezelésbe adott eszközök </t>
  </si>
  <si>
    <t>01111193</t>
  </si>
  <si>
    <t>011211332</t>
  </si>
  <si>
    <t>011211482</t>
  </si>
  <si>
    <t xml:space="preserve">Teljesen (0-ig)leírt ÁHB vagyonkezelésbe adott KFK vagyoni értékû jogok </t>
  </si>
  <si>
    <t xml:space="preserve">Teljesen (0-ig) leírt ÁHB vagyonkezelésbe adott üzleti (forgalomképes)vagyoni értékû jogok </t>
  </si>
  <si>
    <t xml:space="preserve">ÁHB vagyonkezelésbe adott korlátozottan forgalomképes egyéb épületek </t>
  </si>
  <si>
    <t>ÁHB vagyonkezelésbe adott korlátozottan forgalomképes különféle egyéb építmények</t>
  </si>
  <si>
    <t>011219482</t>
  </si>
  <si>
    <t xml:space="preserve">Teljesen (0-ig) leírt ÁHB vagyonkezelésbe adott KFK különféle egyéb építmények </t>
  </si>
  <si>
    <t>01131123</t>
  </si>
  <si>
    <t>ÁHB vagyonkezelésbe adott üzleti (forgalomképes) egyéb gép, berendezés és felszerelés</t>
  </si>
  <si>
    <t>01131912</t>
  </si>
  <si>
    <t xml:space="preserve">Teljesen (0-ig)leírt ÁHB vagyonkezelésbe adott KFK informatikai eszközök </t>
  </si>
  <si>
    <t>01131913</t>
  </si>
  <si>
    <t>01131922</t>
  </si>
  <si>
    <t xml:space="preserve">Teljesen (0-ig)leírt ÁHB vagyonkezelésbe adott üzleti (forgalomképes) informatikai eszközök </t>
  </si>
  <si>
    <t>01131923</t>
  </si>
  <si>
    <t xml:space="preserve">Teljesen (0-ig) leírt ÁHB vagyonkezelésbe adott üzleti (forgalomképes) egyéb gép, berendezés és felszerelés </t>
  </si>
  <si>
    <t>TARTÓS RÉSZESEDÉSEK</t>
  </si>
  <si>
    <t>Kedvezmény, mentesség</t>
  </si>
  <si>
    <t>0-ig leíródott korlátozottan forgalomképes kisértékű vagyoni értékű jogok</t>
  </si>
  <si>
    <t>1.6</t>
  </si>
  <si>
    <t>0-ig leíródott  forgalomképtelen szellemi termék</t>
  </si>
  <si>
    <t>Dologi kiadások - ŐNIO</t>
  </si>
  <si>
    <t xml:space="preserve">Pénzbeli támogatás  - fel nem vett összeg </t>
  </si>
  <si>
    <t xml:space="preserve">Kisbéri KÖH - megszűnt Császári KÖH vadkár letét </t>
  </si>
  <si>
    <t>Költségvetési törvény szerint igényelt támogatás</t>
  </si>
  <si>
    <t>Támogatás évközi változása - Május 15.</t>
  </si>
  <si>
    <t>Támogatás évközi változása - Október 5.</t>
  </si>
  <si>
    <t>Évvégi eltérés (+,-) mutatószám szerinti támogatás (=6-(3+4+5))</t>
  </si>
  <si>
    <t>A 05. űrlap alapján a támogatási jogcímhez kapcsolódó kormányzati funkció szerinti kiadások összege</t>
  </si>
  <si>
    <t>Az önkormányzat által az adott célra december 31-ig ténylegesen felhasznált összeg (6. és 8. oszlop közül a kisebb érték)</t>
  </si>
  <si>
    <t>Többlettámogatás (ha a 7-6+9 &gt;0, akkor 7-6+9; egyébként 0)</t>
  </si>
  <si>
    <t>Visszafizetési kötelezettség (ha a 7-6+9 &lt;0, akkor 7-6+9 abszolútértéke; egyébként 0)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</si>
  <si>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</si>
  <si>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</si>
  <si>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</si>
  <si>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Szabadtéri parkolók, pihenőhelyek</t>
  </si>
  <si>
    <t>Védőgátak, partvédelmi szerkezetek</t>
  </si>
  <si>
    <t>Nyílt vízelvezető árok, csatornák</t>
  </si>
  <si>
    <t>Vizek, közcélú vizi létesítmények területei</t>
  </si>
  <si>
    <t>2020. évi beszámoló záró adatai</t>
  </si>
  <si>
    <t>2021. évi beszámoló záró adatai</t>
  </si>
  <si>
    <t>BURSA Hungarica</t>
  </si>
  <si>
    <t>Szent János tér Híd felújítás</t>
  </si>
  <si>
    <t>Útfelújítási Alap</t>
  </si>
  <si>
    <t>Elszámolásból származó bevételek (B116)</t>
  </si>
  <si>
    <t>ebből: központi vagy fejezeti kezelésű előirányzatok EU-s programokra és azok hazai társfinanszírozása (B16)</t>
  </si>
  <si>
    <t>ebből: központi vagy fejezeti kezelésű előirányzatok EU-s programokra és azok hazai társfinanszírozása (B25)</t>
  </si>
  <si>
    <t>209</t>
  </si>
  <si>
    <t>215</t>
  </si>
  <si>
    <t xml:space="preserve">Ft-ban </t>
  </si>
  <si>
    <t>249</t>
  </si>
  <si>
    <t>A helyi önkormányzatok törvényi előíráson alapuló befizetései (K5022)</t>
  </si>
  <si>
    <t>205</t>
  </si>
  <si>
    <t>206</t>
  </si>
  <si>
    <t>230</t>
  </si>
  <si>
    <t>ebből: központi vagy fejezeti kezelésű előirányzatok EU-s programokra és azok hazai társfinanszírozása (K84)</t>
  </si>
  <si>
    <t>260</t>
  </si>
  <si>
    <t>ellátottak pénzbeli juttatása -önk.</t>
  </si>
  <si>
    <t>felújítások -önk.</t>
  </si>
  <si>
    <t>dologi kiadások-önk</t>
  </si>
  <si>
    <t xml:space="preserve">2024. év </t>
  </si>
  <si>
    <t>Gádor Kft.</t>
  </si>
  <si>
    <t>Gombos Földgép Kft.</t>
  </si>
  <si>
    <t>Beck&amp;amp;Cat Kft.</t>
  </si>
  <si>
    <t>1.1.1. A települési  önkormányzatok működésének támogatása 09 01 01 01 00</t>
  </si>
  <si>
    <t>1.1.3. Határátkelőhelyek fenntartásának támogatása 09 01 01 03 00</t>
  </si>
  <si>
    <t>1.2. A települési önkormányzatok egyes köznevelési feladatainak támogatása 09 01 02 00 00</t>
  </si>
  <si>
    <t>1.3.2.1.-1.3.2.2. Egyes szociális és gyermekjóléti feladatok támogatása - család és gyermekjóléti szolgálat/központ 09 01 03 02 01</t>
  </si>
  <si>
    <t>1.3.2.3-1.3.2.15. Egyes szociális és gyermekjóléti feladatok támogatása - család és gyermekjóléti szolgálat/központ kivételével 09 01 03 02 02</t>
  </si>
  <si>
    <t>1.3.3. Bölcsőde, mini bölcsőde támogatása 09 01 03 03 00</t>
  </si>
  <si>
    <t>1.3.4. A települési önkormányzatok által biztosított egyes szociális szakosított ellátások, valamint a gyermekek átmeneti gondozásával kapcsolatos feladatok támogatása 09 01 03 04 00</t>
  </si>
  <si>
    <t>1.4.1. Intézményi gyermekétkeztetés támogatása 09 01 04 01 00</t>
  </si>
  <si>
    <t>1.4.2. Szünidei étkeztetés támogatása 09 01 04 02 00</t>
  </si>
  <si>
    <t>3. melléklet 2.2.2. Szociális ágazati összevont pótlék és egészségügyi kiegészítő pótlék</t>
  </si>
  <si>
    <t>3. melléklet 2.2.3. Óvodai és iskolai szociális segítő tevékenység támogatása</t>
  </si>
  <si>
    <t>12/a</t>
  </si>
  <si>
    <t>Az éves központi költségvetésből támogatásként rendelkezésre bocsátott összeg</t>
  </si>
  <si>
    <t>Az önkormányzat  által a következő év(ek)ben felhasználható összeg</t>
  </si>
  <si>
    <t>Visszafizetési kötelezettség - az önkormányzat  által a felhasználási határidőig fel nem használt összeg  (=5-6-7)</t>
  </si>
  <si>
    <t>3. melléklet II.4.a) Közművelődési érdekeltségnövelő támogatás (2019. évi beszámoló 11/A. űrlap 41.sor)</t>
  </si>
  <si>
    <t>75</t>
  </si>
  <si>
    <t>23. cím Önkormányzatok 2019. évi feladatainak támogatása (2019. évi beszámoló 11/A. űrlap 78. sor 3.oszlop adata)</t>
  </si>
  <si>
    <t>105</t>
  </si>
  <si>
    <t>2020. év: 3. melléklet II.12. Kisbér Város városközpontja megújításának támogatása</t>
  </si>
  <si>
    <t>152</t>
  </si>
  <si>
    <t>2021. év: 3. melléklet 3.5. Belterületi utak, járdák, hidak felújítása</t>
  </si>
  <si>
    <t>2021. év: 45. cím Az 5000 fő feletti települések fejlesztési támogatása III</t>
  </si>
  <si>
    <t>12/b</t>
  </si>
  <si>
    <t>Gyöngyszem Alapítvány Óvodásainkért</t>
  </si>
  <si>
    <t>Hántai Horgászegyesület</t>
  </si>
  <si>
    <t>Belföldi finanszírozás kiadásai (=06+17+…+23+26) (K91)</t>
  </si>
  <si>
    <t>Finanszírozási kiadások (=27+35+36+37) (K9)</t>
  </si>
  <si>
    <t>Maradvány igénybevétele (=11+12) (B813)</t>
  </si>
  <si>
    <t>Belföldi finanszírozás bevételei (=04+10+13+…+18+21) (B81)</t>
  </si>
  <si>
    <t>Finanszírozási bevételek (=22+28+29+30) (B8)</t>
  </si>
  <si>
    <t>Hivatali és egyéb nem lakóépületek</t>
  </si>
  <si>
    <t>0-ig leíródott  korlátozottan forgalomképes kisértékű szellemi termék</t>
  </si>
  <si>
    <t>2022. évi beszámoló záró adatai</t>
  </si>
  <si>
    <t>2025.év</t>
  </si>
  <si>
    <t>155</t>
  </si>
  <si>
    <t>182</t>
  </si>
  <si>
    <t>ebből: állami többségi tulajdonú nem pénzügyi vállalkozások (K512)</t>
  </si>
  <si>
    <t>Tartalékok (K513)</t>
  </si>
  <si>
    <t>196</t>
  </si>
  <si>
    <t>246</t>
  </si>
  <si>
    <t>211</t>
  </si>
  <si>
    <t>221</t>
  </si>
  <si>
    <t>236</t>
  </si>
  <si>
    <t>250</t>
  </si>
  <si>
    <t>ebből: egyéb vállalkozások (B65)</t>
  </si>
  <si>
    <t>272</t>
  </si>
  <si>
    <t>A/I/1 Vagyoni értékű jogok</t>
  </si>
  <si>
    <t>A/II/1 Ingatlanok és a kapcsolódó vagyoni értékű jogok</t>
  </si>
  <si>
    <t>A/II/2 Gépek, berendezések, felszerelések, járművek</t>
  </si>
  <si>
    <t>A/II/4 Beruházások, felújítások</t>
  </si>
  <si>
    <t>A/III/1 Tartós részesedések (=A/III/1a+…+A/III/1f)</t>
  </si>
  <si>
    <t>A/III/1e - ebből: egyéb tartós részesedések (kivéve befektetési jegyek)</t>
  </si>
  <si>
    <t>B/I/1 Vásárolt készletek</t>
  </si>
  <si>
    <t>C/II/1 Forintpénztár</t>
  </si>
  <si>
    <t>C/II/2 Valutapénztár</t>
  </si>
  <si>
    <t>52</t>
  </si>
  <si>
    <t>53</t>
  </si>
  <si>
    <t>C/III/1 Kincstáron kívüli forintszámlák</t>
  </si>
  <si>
    <t>C/III/2 Kincstárban vezetett forintszámlák</t>
  </si>
  <si>
    <t>55</t>
  </si>
  <si>
    <t>C/III Forintszámlák (=C/III/1+C/III/2)</t>
  </si>
  <si>
    <t>56</t>
  </si>
  <si>
    <t>C/IV/1 Kincstáron kívüli devizaszámlák</t>
  </si>
  <si>
    <t>C/IV Devizaszámlák (=CIV/1+C/IV/2)</t>
  </si>
  <si>
    <t>D/I/1 Költségvetési évben esedékes követelések működési célú támogatások bevételeire államháztartáson belülről (&gt;=D/I/1a)</t>
  </si>
  <si>
    <t>64</t>
  </si>
  <si>
    <t>D/I/3 Költségvetési évben esedékes követelések közhatalmi bevételre (=D/I/3a+…+D/I/3f)</t>
  </si>
  <si>
    <t>68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</si>
  <si>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</si>
  <si>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</si>
  <si>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</si>
  <si>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71</t>
  </si>
  <si>
    <t>D/I/4 Költségvetési évben esedékes követelések működési bevételre (=D/I/4a+…+D/I/4i)</t>
  </si>
  <si>
    <t>72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</si>
  <si>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</si>
  <si>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</si>
  <si>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74</t>
  </si>
  <si>
    <t>D/I/4c - ebből: költségvetési évben esedékes követelések ellátási díjakra</t>
  </si>
  <si>
    <t>D/I/4d - ebből: költségvetési évben esedékes követelések kiszámlázott általános forgalmi adóra</t>
  </si>
  <si>
    <t>76</t>
  </si>
  <si>
    <t>D/I/4e - ebből: költségvetési évben esedékes követelések általános forgalmi adó visszatérítésére</t>
  </si>
  <si>
    <t>80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</si>
  <si>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</si>
  <si>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</si>
  <si>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D/I/5c - ebből: költségvetési évben esedékes követelések egyéb tárgyi eszközök értékesítésére</t>
  </si>
  <si>
    <t>87</t>
  </si>
  <si>
    <t>D/I/6 Költségvetési évben esedékes követelések működési célú átvett pénzeszközre (&gt;=D/I/6a+D/I/6b+D/I/6c)</t>
  </si>
  <si>
    <t>90</t>
  </si>
  <si>
    <t>D/I/6c - ebből: költségvetési évben esedékes követelések működési célú visszatérítendő támogatások, kölcsönök visszatérülésére államháztartáson kívülről</t>
  </si>
  <si>
    <t>91</t>
  </si>
  <si>
    <t>D/I/7 Költségvetési évben esedékes követelések felhalmozási célú átvett pénzeszközre (&gt;=D/I/7a+D/I/7b+D/I/7c)</t>
  </si>
  <si>
    <t>94</t>
  </si>
  <si>
    <t>D/I/7c - ebből: költségvetési évben esedékes követelések felhalmozási célú visszatérítendő támogatások, kölcsönök visszatérülésére államháztartáson kívülről</t>
  </si>
  <si>
    <t>103</t>
  </si>
  <si>
    <t>108</t>
  </si>
  <si>
    <t>D/II/3 Költségvetési évet követően esedékes követelések közhatalmi bevételre (=D/II/3a+…+D/II/3f)</t>
  </si>
  <si>
    <t>112</t>
  </si>
  <si>
    <t>D/II/3d - ebből: költségvetési évet követően esedékes követelések vagyoni típusú adókra</t>
  </si>
  <si>
    <t>113</t>
  </si>
  <si>
    <t>D/II/3e - ebből: költségvetési évet követően esedékes követelések termékek és szolgáltatások adóira</t>
  </si>
  <si>
    <t>114</t>
  </si>
  <si>
    <t>D/II/3f - ebből: költségvetési évet követően esedékes követelések egyéb közhatalmi bevételekre</t>
  </si>
  <si>
    <t>115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</si>
  <si>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</si>
  <si>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</si>
  <si>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</si>
  <si>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118</t>
  </si>
  <si>
    <t>D/II/4c - ebből: költségvetési évet követően esedékes követelések ellátási díjakra</t>
  </si>
  <si>
    <t>119</t>
  </si>
  <si>
    <t>D/II/4d - ebből: költségvetési évet követően esedékes követelések kiszámlázott általános forgalmi adóra</t>
  </si>
  <si>
    <t>D/II/4i - ebből: költségvetési évet követően esedékes követelések egyéb működési bevételekre</t>
  </si>
  <si>
    <t>D/II/7 Költségvetési évet követően esedékes követelések felhalmozási célú átvett pénzeszközre (&gt;=D/II/7a+D/II/7b+D/II/7c)</t>
  </si>
  <si>
    <t>D/II/7c - ebből: költségvetési évet követően esedékes követelések felhalmozási célú visszatérítendő támogatások, kölcsönök visszatérülésére államháztartáson kívülről</t>
  </si>
  <si>
    <t>144</t>
  </si>
  <si>
    <t>145</t>
  </si>
  <si>
    <t>D/III/1 Adott előlegek (=D/III/1a+…+D/III/1f)</t>
  </si>
  <si>
    <t>D/III/1b - ebből: beruházásokra, felújításokra adott előlegek</t>
  </si>
  <si>
    <t>149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</si>
  <si>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</si>
  <si>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</si>
  <si>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</si>
  <si>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D/III/4 Forgótőke elszámolása</t>
  </si>
  <si>
    <t>D/III/7 Folyósított, megelőlegezett társadalombiztosítási és családtámogatási ellátások elszámolása</t>
  </si>
  <si>
    <t>160</t>
  </si>
  <si>
    <t>161</t>
  </si>
  <si>
    <t>162</t>
  </si>
  <si>
    <t>E/I/1 Adott előleghez kapcsolódó előzetesen felszámított levonható általános forgalmi adó</t>
  </si>
  <si>
    <t>163</t>
  </si>
  <si>
    <t>E/I/2 Más előzetesen felszámított levonható általános forgalmi adó</t>
  </si>
  <si>
    <t>E/I/3 Adott előleghez kapcsolódó előzetesen felszámított nem levonható általános forgalmi adó</t>
  </si>
  <si>
    <t>166</t>
  </si>
  <si>
    <t>E/I Előzetesen felszámított általános forgalmi adó elszámolása (=E/I/1+…+E/I/4)</t>
  </si>
  <si>
    <t>E/II/2 Más fizetendő általános forgalmi adó</t>
  </si>
  <si>
    <t>169</t>
  </si>
  <si>
    <t>E/II Fizetendő általános forgalmi adó elszámolása (=E/II/1+E/II/2)</t>
  </si>
  <si>
    <t>173</t>
  </si>
  <si>
    <t>E) EGYÉB SAJÁTOS ELSZÁMOLÁSOK (=E/I+E/II+E/III)</t>
  </si>
  <si>
    <t>175</t>
  </si>
  <si>
    <t>F/2 Költségek, ráfordítások aktív időbeli elhatárolása</t>
  </si>
  <si>
    <t>G/I  Nemzeti vagyon induláskori értéke</t>
  </si>
  <si>
    <t>180</t>
  </si>
  <si>
    <t>G/II Nemzeti vagyon változásai</t>
  </si>
  <si>
    <t>G/III Egyéb eszközök induláskori értéke és változásai</t>
  </si>
  <si>
    <t>H/I/1 Költségvetési évben esedékes kötelezettségek személyi juttatásokra</t>
  </si>
  <si>
    <t>188</t>
  </si>
  <si>
    <t>H/I/3 Költségvetési évben esedékes kötelezettségek dologi kiadásokra</t>
  </si>
  <si>
    <t>H/I/6 Költségvetési évben esedékes kötelezettségek beruházásokra</t>
  </si>
  <si>
    <t>214</t>
  </si>
  <si>
    <t>H/II/3 Költségvetési évet követően esedékes kötelezettségek dologi kiadásokra</t>
  </si>
  <si>
    <t>H/II/4 Költségvetési évet követően esedékes kötelezettségek ellátottak pénzbeli juttatásaira</t>
  </si>
  <si>
    <t>H/II/7 Költségvetési évet követően esedékes kötelezettségek felújításokra</t>
  </si>
  <si>
    <t>224</t>
  </si>
  <si>
    <t>H/II/9 Költségvetési évet követően esedékes kötelezettségek finanszírozási kiadásokra (&gt;=H/II/9a+…+H/II/9j)</t>
  </si>
  <si>
    <t>229</t>
  </si>
  <si>
    <t>H/II/9e - ebből: költségvetési évet követően esedékes kötelezettségek államháztartáson belüli megelőlegezések visszafizetésére</t>
  </si>
  <si>
    <t>235</t>
  </si>
  <si>
    <t>H/III/1 Kapott előlegek</t>
  </si>
  <si>
    <t>237</t>
  </si>
  <si>
    <t>H/III/2 Továbbadási célból folyósított támogatások, ellátások elszámolása</t>
  </si>
  <si>
    <t>238</t>
  </si>
  <si>
    <t>H/III/3 Más szervezetet megillető bevételek elszámolása</t>
  </si>
  <si>
    <t>240</t>
  </si>
  <si>
    <t>H/III/5 Nemzeti vagyonba tartozó befektetett eszközökkel kapcsolatos egyes kötelezettség jellegű sajátos elszámolások</t>
  </si>
  <si>
    <t>242</t>
  </si>
  <si>
    <t>H/III/7 Letétre, megőrzésre, fedezetkezelésre átvett pénzeszközök, biztosítékok</t>
  </si>
  <si>
    <t>248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</si>
  <si>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</si>
  <si>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</si>
  <si>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</si>
  <si>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251</t>
  </si>
  <si>
    <t>252</t>
  </si>
  <si>
    <t>25 Részesedések, értékpapírok, pénzeszközök értékvesztése (&gt;=25a+25b)</t>
  </si>
  <si>
    <t>26b - ebből: egyéb pénzeszközök és sajátos elszámolások  mérlegfordulónapi értékelése során megállapított (nem realizált) árfolyamvesztesége</t>
  </si>
  <si>
    <t>C)  MÉRLEG SZERINTI EREDMÉNY (=±A±B)</t>
  </si>
  <si>
    <t>3. melléklet 2.1.1. Lakossági víz- és csatornaszolgáltatás támogatása</t>
  </si>
  <si>
    <t>11/A. űrlap 30. sor 5. cím 2022. évi bérintézkedések támogatása címen nyújtott támogatás</t>
  </si>
  <si>
    <t>11/A. űrlap 30. sor 5. cím 2022. évi bérintézkedések támogatása címen az elszámolás alapján az önkormányzatot megillető támogatás</t>
  </si>
  <si>
    <t>11/A. űrlap 30. sor 5. cím 2022. évi bérintézkedések támogatásból az adott célra december 31-ig ténylegesen felhasznált összeg</t>
  </si>
  <si>
    <t>Az önkormányzat  által az adott célra ténylegesen felhasznált összeg 2017-2021 években</t>
  </si>
  <si>
    <t>Az önkormányzat által a 2022. évben és a következő év(ek)ben felhasználható támogatás</t>
  </si>
  <si>
    <t>Az önkormányzat  által az adott célra ténylegesen felhasznált összeg 2022-ben</t>
  </si>
  <si>
    <t>2022. év: 3. melléklet 3.9. Kisbér Város városközpontja megújításának támogatása jogcím</t>
  </si>
  <si>
    <t>210</t>
  </si>
  <si>
    <t>2022. év: 10. cím Helyi önkormányzatok egyedi támogatása</t>
  </si>
  <si>
    <t>2022. év: 22. cím Az Ukrajnában kialakult fegyveres konfliktussal összefüggésben felmerült önkormányzati kiadások ellentételezése</t>
  </si>
  <si>
    <t>Foglalkoztatottaknak adott előlegek tárgyidőszaki forgalma [+/-36515]</t>
  </si>
  <si>
    <t>Egyéb sajátos eszközoldali elszámolások tárgyidőszaki forgalma összesen [+/-366]</t>
  </si>
  <si>
    <t>Utalványok, bérletek és más hasonló, készpénz-helyettesítő fizetési eszköznek nem minősülő eszközök elszámolásai tárgyidőszaki forgalma [+/-3662]</t>
  </si>
  <si>
    <t>Túlfizetések, téves és visszajáró befizetések tárgyidőszaki forgalma [+/-36711]</t>
  </si>
  <si>
    <t>D. 32-33. számlák főkönyvi kivonat szerinti záró tárgyidőszaki egyenlege [+32 + (331-3318) + (332-3328)]</t>
  </si>
  <si>
    <t>Tájékoztató adat: Kincsárban vezetett forintszámlák tárgyidőszaki záró állománya [3312]</t>
  </si>
  <si>
    <t>Baba-köszöntő csomag</t>
  </si>
  <si>
    <t>Karácsonyi ajándékcsomag</t>
  </si>
  <si>
    <t>Helyi önk. Működési célú támogatások és kiegészítő tám.</t>
  </si>
  <si>
    <t>Elszámolásból származó bevételek</t>
  </si>
  <si>
    <t xml:space="preserve">Nyári diákmunka </t>
  </si>
  <si>
    <t>KÖH Kisbér műk.hj. Császár önk.</t>
  </si>
  <si>
    <t>Belvárosi Városközpont Főtér</t>
  </si>
  <si>
    <t>Helyi adópótlék, adóbírság</t>
  </si>
  <si>
    <t xml:space="preserve">ÁFA visszatérülés </t>
  </si>
  <si>
    <t>Egyéb pénzügyi műveletek bevét. (árf. Nyereség)</t>
  </si>
  <si>
    <t>Szoc.ágazati pótlék fedezete</t>
  </si>
  <si>
    <t>Fénydekoráció pályázata</t>
  </si>
  <si>
    <t>Elvonások és befizetések - előző évi elszámolásokból eredő befizetések</t>
  </si>
  <si>
    <t>Elvonások és befizetések - szolidaritási hozzájárulás</t>
  </si>
  <si>
    <t>KÖH Császári Kirendeltség 2021. évi elszámolás</t>
  </si>
  <si>
    <t xml:space="preserve">Kisbér Spartacus SE 2027.03.31-ig 200 e Ft/hó 213/2018.(X.12) </t>
  </si>
  <si>
    <t xml:space="preserve">Lakossági víz- és csatornaszolgáltatás támogatás átadása ÉDV Zrt-nek - </t>
  </si>
  <si>
    <t xml:space="preserve">Orvosi ügyelet </t>
  </si>
  <si>
    <t>Kisbéri Spartacus SE 268/2021</t>
  </si>
  <si>
    <t>Felh.c.peszk.átad. - Batthyány tér 4/B társasház felújítására átadás</t>
  </si>
  <si>
    <t>Felh.c.peszk.átad. Római katolikus Plébánia</t>
  </si>
  <si>
    <t>Felh.c.peszk.átad. Református Egyházközösség Kisbér</t>
  </si>
  <si>
    <t>Felh.c.peszk.átad. Kisbéri Horgászegyesület</t>
  </si>
  <si>
    <t>Bölcsőde II. pályázat visszaadása miatti visszafiz.köt.</t>
  </si>
  <si>
    <t>Irányítószervi támogatás Gyöngyszem Óvoda</t>
  </si>
  <si>
    <t>Felh.c.visszatér.tám. s kölcsönök törl.ÁH belül</t>
  </si>
  <si>
    <t>Gyöngyszem Óvoda és Bölcsőde</t>
  </si>
  <si>
    <t>ssz.</t>
  </si>
  <si>
    <t>összeg</t>
  </si>
  <si>
    <t>MEGNEVEZÉS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</si>
  <si>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</si>
  <si>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</si>
  <si>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</si>
  <si>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</si>
  <si>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</si>
  <si>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</si>
  <si>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</si>
  <si>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</si>
  <si>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</si>
  <si>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Szállítói tartozás, beruházási kiadások - önkormányzat</t>
  </si>
  <si>
    <t>Személyi juttatás kiadások/munkábajárás - Városigazgatóság</t>
  </si>
  <si>
    <t>Szállítói tartozás, dologi kiadások -Őszi Napfény Idősek Otthona</t>
  </si>
  <si>
    <t>Szállítói tartozás, beruházási kiadások - Őszi Napfény Idősek Otthona</t>
  </si>
  <si>
    <t>Dologi kiadások - KÖH</t>
  </si>
  <si>
    <t>Vállalkozók SE</t>
  </si>
  <si>
    <t>Beck&amp;Cat Kereskedelmi Kft.</t>
  </si>
  <si>
    <t>FŐTÉR2019</t>
  </si>
  <si>
    <t>Teljesítési biztosíték rendezvénytér</t>
  </si>
  <si>
    <t>Teljesítési biztosíték templom tér</t>
  </si>
  <si>
    <t xml:space="preserve">Teljesítési biztosíték kiegészítése szerződés mód.miatt </t>
  </si>
  <si>
    <t>Teljesítési biztosíték 2.szerződésmód.miatt</t>
  </si>
  <si>
    <t>Ajánlati biztosíték-bölcsöde bővítése</t>
  </si>
  <si>
    <t xml:space="preserve">Lakbér, garázs kauciók </t>
  </si>
  <si>
    <t>Gépjárműadó</t>
  </si>
  <si>
    <t>Iparűzési adó túlfizetés/feltöltés</t>
  </si>
  <si>
    <t>gépjárműadó túlfizetés 2019.12.31-én fennállóból</t>
  </si>
  <si>
    <t>Észak-dunántúli Vízmű Zrt.</t>
  </si>
  <si>
    <t>TMG - Sportegyesület</t>
  </si>
  <si>
    <t>Légy több, tégy többet Alapítv</t>
  </si>
  <si>
    <t>Sakkbarátok Egyesülete Kisbér-Ászár</t>
  </si>
  <si>
    <t>JOBB DÁMA SPORT EGYESÜLET</t>
  </si>
  <si>
    <t>Csuda Csapat Hántáért EGyesület</t>
  </si>
  <si>
    <t>Perczel Mór Honvéd Hagyományőrő Egyesület</t>
  </si>
  <si>
    <t>Kisbéri Tenisz Klub Egyesület</t>
  </si>
  <si>
    <t>BATTHYÁNY MŰEMLÉKEGYÜTTES ALAPÍTVÁNY</t>
  </si>
  <si>
    <t>Kisbéri Horgászegyesület</t>
  </si>
  <si>
    <t>Táncsics Alapítvány</t>
  </si>
  <si>
    <t>Ellátási díj, zsebpénz - Őszi Napfény Idősek Otthona</t>
  </si>
  <si>
    <t>Gyermekétkeztetés</t>
  </si>
  <si>
    <t>Műk.c.visszat.tám.megt. ÁH kívülről - Ponts Danubii</t>
  </si>
  <si>
    <t>Működési hozzájárulás a Kisbéri Napok megrendezéséhez</t>
  </si>
  <si>
    <t xml:space="preserve">Háztartásoktól műk.célú átvett p.eszk. - régi </t>
  </si>
  <si>
    <t>HT-tól átvett - régi - lakásép.kölcsön, viziközmű</t>
  </si>
  <si>
    <t>Gázhálózat fejlesztés TOP-1.1.1-15-K01-2020-00004</t>
  </si>
  <si>
    <t>011319211</t>
  </si>
  <si>
    <t>Teljesen (0-ig), vagy maradványértékig leírt államháztartáson belüli vagyonkezelésbe adott kizárólagos nemzeti vagyonba tartozó egyéb gép, berendezés és felszerelés értéke</t>
  </si>
  <si>
    <t>0133</t>
  </si>
  <si>
    <t xml:space="preserve">0-s számlákon nyilvántartott vagyonkezelésbe vett eszközök </t>
  </si>
  <si>
    <t>kötelező</t>
  </si>
  <si>
    <t>Támogatási célú finanszírozási műveletek</t>
  </si>
  <si>
    <t xml:space="preserve"> Időskorúak tartós bentlakásos ellátása</t>
  </si>
  <si>
    <t>Demens betegek tartós bentlakásos ellátása</t>
  </si>
  <si>
    <t>Gyermekek átmeneti ellátása</t>
  </si>
  <si>
    <t xml:space="preserve"> Gyermekétkeztetés bölcsődében, fogyatékosok nappali intézményében</t>
  </si>
  <si>
    <t xml:space="preserve"> Munkahelyi étkeztetés gyermekek napközbeni ellátását biztosító intézményben</t>
  </si>
  <si>
    <t xml:space="preserve"> Önkormányzatok funkcióra nem sorolható bevételei államháztartáson kívülről</t>
  </si>
  <si>
    <t xml:space="preserve">Munkaadókat terhelő járulékok és szociális hozzájárulási adó </t>
  </si>
  <si>
    <t xml:space="preserve">Ellátottak pénzbeli juttatásai </t>
  </si>
  <si>
    <t xml:space="preserve">Beruházások </t>
  </si>
  <si>
    <t xml:space="preserve">Kiadások összesen </t>
  </si>
  <si>
    <t>Óvodai nevelés, ellátás szakmai feladatai</t>
  </si>
  <si>
    <t>Sajátos nevelési igényű gyermekek óvodai nevelésének, ellátásának szakmai feladatai</t>
  </si>
  <si>
    <t xml:space="preserve"> Óvodai nevelés, ellátás működtetési feladatai</t>
  </si>
  <si>
    <t xml:space="preserve"> Gyermekétkeztetés köznevelési intézményben</t>
  </si>
  <si>
    <t>Gyermekek bölcsődében és mini bölcsődében történő ellátása</t>
  </si>
  <si>
    <t xml:space="preserve">Dologi kiadások </t>
  </si>
  <si>
    <t xml:space="preserve">Személyi juttatások </t>
  </si>
  <si>
    <t>Munkaadókat terhelő járulékok és szociális hozzájárulási adó</t>
  </si>
  <si>
    <t>Köztemető-fenntartás és -működtetés</t>
  </si>
  <si>
    <t>Az önkormányzati vagyonnal való gazdálkodással kapcsolatos feladatok</t>
  </si>
  <si>
    <t>Közutak, hidak, alagutak üzemeltetése, fenntartása</t>
  </si>
  <si>
    <t>Zöldterület-kezelés</t>
  </si>
  <si>
    <t>Elvont maradvány visszafizetése</t>
  </si>
  <si>
    <t>Város-, községgazdálkodási egyéb szolgáltatások</t>
  </si>
  <si>
    <t>Gyermekétkeztetés köznevelési intézményben</t>
  </si>
  <si>
    <t>Munkahelyi étkeztetés köznevelési intézményben</t>
  </si>
  <si>
    <t>Intézményen kívüli gyermekétkeztetés</t>
  </si>
  <si>
    <t xml:space="preserve"> Szociális étkeztetés szociális konyhán</t>
  </si>
  <si>
    <t>önként vállalt</t>
  </si>
  <si>
    <t xml:space="preserve">Működési bevételek </t>
  </si>
  <si>
    <t xml:space="preserve">Felhalmozási bevételek </t>
  </si>
  <si>
    <t xml:space="preserve">Maradvány igénybevétele </t>
  </si>
  <si>
    <t>Önkormányzatok funkcióra nem sorolható bevételei államháztartáson kívülről</t>
  </si>
  <si>
    <t>Könyvtári állomány gyarapítása, nyilvántartása</t>
  </si>
  <si>
    <t>Könyvtári szolgáltatások</t>
  </si>
  <si>
    <t xml:space="preserve"> Múzeumi kiállítási tevékenység</t>
  </si>
  <si>
    <t>Történelmi hely, építmény, egyéb látványosság működtetése és megóvása</t>
  </si>
  <si>
    <t>Közművelődés - hagyományos közösségi kulturális értékek gondozása</t>
  </si>
  <si>
    <t>Közművelődés - kulturális alapú gazdaságfejlesztés/bérfejlesztés pályázat</t>
  </si>
  <si>
    <t>Bérfejlesztés pályázati támogatása</t>
  </si>
  <si>
    <t>Múzeumi kiállítási tevékenység</t>
  </si>
  <si>
    <t xml:space="preserve"> Könyvtári szolgáltatások</t>
  </si>
  <si>
    <t xml:space="preserve">Központi, irányító szervi támogatás </t>
  </si>
  <si>
    <t xml:space="preserve">Működési célú támogatások államháztartáson belülről </t>
  </si>
  <si>
    <t xml:space="preserve">Finanszírozási bevételek </t>
  </si>
  <si>
    <t>Óvodai nevelés, ellátás működtetési feladatai</t>
  </si>
  <si>
    <t xml:space="preserve">Felhalmozási célú átvett pénzeszközök </t>
  </si>
  <si>
    <t>Költségvetési bevételek</t>
  </si>
  <si>
    <t>Időskorúak tartós bentlakásos ellátása</t>
  </si>
  <si>
    <t>Gyermekétkeztetés bölcsődében, fogyatékosok nappali intézményében</t>
  </si>
  <si>
    <t>Külsős, vendég étkeztetés szabad kapacitás terhére</t>
  </si>
  <si>
    <t>államig.</t>
  </si>
  <si>
    <t>önként v.</t>
  </si>
  <si>
    <t>Dolgozóknak nyújtott lakásfelújítási kölcsönök</t>
  </si>
  <si>
    <t>önként.v.</t>
  </si>
  <si>
    <t>Dolgozóknak nyújtott lakásfelújítási kölcsönök visszatérülése</t>
  </si>
  <si>
    <t>Önkormányzatok és önkormányzati hivatalok jogalkotó és általános igazgatási tevékenysége</t>
  </si>
  <si>
    <t>Népszámlálás</t>
  </si>
  <si>
    <t>Más szerv részére végzett pénzügyi-gazdálkodási, üzemeltetési, egyéb szolgáltatások</t>
  </si>
  <si>
    <t>Országgyűlési, önkormányzati és európai parlamenti képviselőválasztásokhoz kapcsolódó tevékenységek</t>
  </si>
  <si>
    <t>Állampolgársági ügyek</t>
  </si>
  <si>
    <t>Közterület rendjének fenntartása</t>
  </si>
  <si>
    <t xml:space="preserve"> Önkormányzatok és önkormányzati hivatalok jogalkotó és általános igazgatási tevékenysége</t>
  </si>
  <si>
    <t>Adó-, vám- és jövedéki igazgatás</t>
  </si>
  <si>
    <t>Pályázat- és támogatáskezelés, ellenőrzés</t>
  </si>
  <si>
    <t xml:space="preserve"> Közterület rendjének fenntartása</t>
  </si>
  <si>
    <t>Turizmus igazgatása és támogatása</t>
  </si>
  <si>
    <t>Szociális szolgáltatások igazgatása</t>
  </si>
  <si>
    <t xml:space="preserve">Működési célú átvett pénzeszközök </t>
  </si>
  <si>
    <t>Önkormányzatok elszámolásai a központi költségvetéssel</t>
  </si>
  <si>
    <t xml:space="preserve"> Szennyvízcsatorna építése, fenntartása, üzemeltetése</t>
  </si>
  <si>
    <t>Háziorvosi alapellátás</t>
  </si>
  <si>
    <t>Háziorvosi ügyeleti ellátás</t>
  </si>
  <si>
    <t>Fogorvosi alapellátás</t>
  </si>
  <si>
    <t>Ifjúság-egészségügyi gondozás</t>
  </si>
  <si>
    <t>Család és gyermekjóléti központ</t>
  </si>
  <si>
    <t>Kisbér Város Önkormányzata összevont, konszolidált  mérlege 2023.</t>
  </si>
  <si>
    <t>2023. évi beszámoló záró adatai</t>
  </si>
  <si>
    <t>Kisbér Város Önkormányzata 2023. évi egyszerűsített mérlege, intézményenként</t>
  </si>
  <si>
    <t>sz. melléklet a     /2024. (V.  .) önkormányzati rendelethez</t>
  </si>
  <si>
    <t>bevételeinek és kiadásainak 2023. évi alakulása</t>
  </si>
  <si>
    <t>2023.eredeti ei.</t>
  </si>
  <si>
    <t>2023. mód. ei.</t>
  </si>
  <si>
    <t>2023. évi telj.</t>
  </si>
  <si>
    <t>egyes 2023. évi bevételeinek és kiadásainak részletezése</t>
  </si>
  <si>
    <t>Kisbér Város Önkományzata által 2023-ban nyújtott vissza nem térítendő támogatások</t>
  </si>
  <si>
    <t xml:space="preserve">Kisbér Város Önkormányzata 2023. évi </t>
  </si>
  <si>
    <t>Kisbér Város Önkormányzata 2023. évi bevételei és kiadásai  mérlegszerűen</t>
  </si>
  <si>
    <t xml:space="preserve">2023. évi    ei. </t>
  </si>
  <si>
    <t xml:space="preserve">2023. évi m.ei. </t>
  </si>
  <si>
    <t>Kisbér Város Önkormányzatának 2023. évi felhalmozási célú bevételei és kiadásai</t>
  </si>
  <si>
    <t>Kisbér Város Önkormányzatának 2023. évi működési célú bevételei és kiadásai</t>
  </si>
  <si>
    <t xml:space="preserve">Kisbér Város Önkormányzata 2023. évi felhalmozási kiadásai  célonként </t>
  </si>
  <si>
    <t xml:space="preserve">2023. évi eredeti terv </t>
  </si>
  <si>
    <t xml:space="preserve">2023. évi módosított terv </t>
  </si>
  <si>
    <t>2023. évi teljesítés</t>
  </si>
  <si>
    <t>Kisbér Város Önkormányzata 2023. évi felújítási kiadásai feladatonként</t>
  </si>
  <si>
    <t>Kisbér Város Önkormányzata és intézményei 2023. évi teljesített bevételei feladatonként,  bevételi forrásonként és kötelező, önként vállalt és államigazgatási bontásban</t>
  </si>
  <si>
    <t>Kisbér Város Önkormányzata és intézményei 2023. évi teljesített kiadásai feladatonként,  kiemelt előirányzatonkénti és kötelező, önként vállatl és államigazgatási bontásban</t>
  </si>
  <si>
    <t>Kisbér Város Önkormányzata 2023. évi maradványkimutatása</t>
  </si>
  <si>
    <t>Kisbér Város Önkormányzata 2023. évi maradványkimutatása intézményenként</t>
  </si>
  <si>
    <t xml:space="preserve">létszámának alakulása 2023. évben </t>
  </si>
  <si>
    <t>Átlagos statisztikai állományi létszám (2023.)                                                                        főben</t>
  </si>
  <si>
    <t xml:space="preserve">Munkajogi zárólétszám (2023. dec.31-én) </t>
  </si>
  <si>
    <t>Kisbér Város Önkormányzata 2023. évi vagyonkimutatása</t>
  </si>
  <si>
    <t xml:space="preserve">Kisbér Város Önkormányzata 2023. évi vagyonkimutatása a vagyonkataszter nyilvántartás alapján </t>
  </si>
  <si>
    <t>2023. december 31-én</t>
  </si>
  <si>
    <t>Tartozás összege 2023. dec. 31.-én</t>
  </si>
  <si>
    <t>2026.év</t>
  </si>
  <si>
    <t>Kötezelezettség 2023. dec. 31-én</t>
  </si>
  <si>
    <t xml:space="preserve">Kifizetés 2024. évben </t>
  </si>
  <si>
    <t>Kisbér Város Önkormányzata  Önkormányzata által 2023. évben biztosított kedvezmények, mentességek</t>
  </si>
  <si>
    <t>Kisbér Város Önkormányzata 2023. évi eredménykimutatása</t>
  </si>
  <si>
    <t>Kisbér Város Önkormányzata 2023. évi eredménykimutatása intézményenként</t>
  </si>
  <si>
    <t>Kisbér Város Önkormányzata 2023. december 31-ei pénzkészlet-egyeztetése intézményenként</t>
  </si>
  <si>
    <t>Kisbér Város Önkormányzata 2023. évi Az önkormányzatok általános, köznevelési, szociális, gyermekjóléti és gyermekétkeztetési feladataihoz kapcsolódó támogatások elszámolása</t>
  </si>
  <si>
    <t>Kisbér Város Önkormányzata 2023. évi Kettő évnél hosszabb felhasználási idejű támogatások elszámolása</t>
  </si>
  <si>
    <t>Kisbér Város Önkormányzata 2023. évi legfeljebb kettő évig felhasználható támogatásainak elszámolása</t>
  </si>
  <si>
    <t>Kisbér Város Önkormányzata 2023. évi konszolidált beszámoló - K1-K8. Költségvetési kiadások</t>
  </si>
  <si>
    <t>Kisbér Város Önkormányzata 2023. évi konszolidált beszámoló - B1-B7.  költségvetési bevételek</t>
  </si>
  <si>
    <t>Kisbér Város Önkormányzata 2023. évi konszolidált beszámoló - K9. Finanszírozási kiadások</t>
  </si>
  <si>
    <t>Kisbér Város Önkormányzata 2023. évi konszolidált beszámoló - B8. Finanszírozási bevételek</t>
  </si>
  <si>
    <t>Kisbér Város Önkormányzata 2023. évi konszolidált beszámoló -Konszolidált mérleg</t>
  </si>
  <si>
    <t>Kisbér Város Önkormányzata 2023. évi konszolidált beszámoló - Konszolidált ereménykimutatás</t>
  </si>
  <si>
    <t>Átfogó tervezési és statisztikai szolgáltatások</t>
  </si>
  <si>
    <t>Máshova nem sorolt gazdasági ügyek</t>
  </si>
  <si>
    <t>Önkormányzatok funkcióra nem sorolható bevételei ÁH kiv.</t>
  </si>
  <si>
    <t>Önként vállalt</t>
  </si>
  <si>
    <t>12 Eladott áruk beszerzési értéke</t>
  </si>
  <si>
    <t>Beruházásokra, felújításokra adott előlegektárgyidőszaki forgalma (+/- 36512)</t>
  </si>
  <si>
    <t>Egyéb pénzeszközök és sajátos elszámolások mérlegfordulónapi értékelése során megállapított (nem realizált) árfolyamvesztesége tárgyidőszaki egyenlege [+/- 8352]</t>
  </si>
  <si>
    <t>Villamosenergia szolgáltatás díja (K3311)</t>
  </si>
  <si>
    <t>Gázenergia szolgáltatás díja (K3312)</t>
  </si>
  <si>
    <t>Víz- és csatorna szolgáltatás díja (K3314)</t>
  </si>
  <si>
    <t>Közüzemi díjak (= 35+…+38) (K331)</t>
  </si>
  <si>
    <t>Bérleti és lízing díjak (&gt;=42) (K333)</t>
  </si>
  <si>
    <t>Közvetített szolgáltatások  (&gt;=45) (K335)</t>
  </si>
  <si>
    <t>Egyéb szolgáltatások (&gt;=48) (K337)</t>
  </si>
  <si>
    <t>Szolgáltatási kiadások (=39+40+41+43+44+46+47) (K33)</t>
  </si>
  <si>
    <t>Kiküldetések, reklám- és propagandakiadások (=50+51) (K34)</t>
  </si>
  <si>
    <t>Egyéb pénzügyi műveletek kiadásai (&gt;=59+…+61) (K354)</t>
  </si>
  <si>
    <t>Különféle befizetések és egyéb dologi kiadások (=53+54+55+58+62) (K35)</t>
  </si>
  <si>
    <t>Egyéb nem intézményi ellátások (&gt;=105+…+123) (K48)</t>
  </si>
  <si>
    <t>Egyéb működési célú kiadások (=125+130+131+132+143+154+165+167+179+180+181+182+193) (K5)</t>
  </si>
  <si>
    <t>Ingatlanok beszerzése, létesítése (&gt;=197) (K62)</t>
  </si>
  <si>
    <t>Egyéb tárgyi eszközök felújítása  (K73)</t>
  </si>
  <si>
    <t>Egyéb felhalmozási célú támogatások államháztartáson belülre (=235+…+244) (K84)</t>
  </si>
  <si>
    <t>ebből: társulások és költségvetési szerveik (K84)</t>
  </si>
  <si>
    <t>Egyéb felhalmozási célú támogatások államháztartáson kívülre (=262+…+271) (K89)</t>
  </si>
  <si>
    <t>Köztemetõ-fenntartás és -mûködtetés</t>
  </si>
  <si>
    <t xml:space="preserve"> Kiemelt állami és önkormányzati rendezvények</t>
  </si>
  <si>
    <t>Központi költségvetési befizetések</t>
  </si>
  <si>
    <t>Támogatási célú finanszírozási mûveletek</t>
  </si>
  <si>
    <t>Hosszabb idõtartamú közfoglalkoztatás</t>
  </si>
  <si>
    <t>Szennyvízcsatorna építése, fenntartása, üzemeltetése</t>
  </si>
  <si>
    <t>Településfejlesztési projektek és támogatásuk</t>
  </si>
  <si>
    <t>Közvilágítás</t>
  </si>
  <si>
    <t xml:space="preserve"> Város-, községgazdálkodási egyéb szolgáltatások</t>
  </si>
  <si>
    <t>Család és nõvédelmi egészségügyi gondozás</t>
  </si>
  <si>
    <t>Sportlétesítmények, edzõtáborok mûködtetése és fejlesztése</t>
  </si>
  <si>
    <t>Történelmi hely, építmény, egyéb látványosság mûködtetése és megóvása</t>
  </si>
  <si>
    <t>Közmûvelõdés - közösségi és társadalmi részvétel fejlesztése</t>
  </si>
  <si>
    <t>Közmûvelõdés - hagyományos közösségi kulturális értékek gondozása</t>
  </si>
  <si>
    <t>Civil szervezetek mûködési támogatása</t>
  </si>
  <si>
    <t>Egyházak közösségi és hitéleti tevékenységének támogatása</t>
  </si>
  <si>
    <t>Óvodai nevelés, ellátás mûködtetési feladatai</t>
  </si>
  <si>
    <t xml:space="preserve"> Idõskorúak tartós bentlakásos ellátása</t>
  </si>
  <si>
    <t>Gyermekek bölcsõdében és mini bölcsõdében történõ ellátása</t>
  </si>
  <si>
    <t>Szociális étkeztetés szociális konyhán</t>
  </si>
  <si>
    <t>Egyéb szociális pénzbeli és természetbeni ellátások, támogatások</t>
  </si>
  <si>
    <t>Menekültek, befogadottak, oltalmazottak ideiglenes ellátása és támogatása</t>
  </si>
  <si>
    <t xml:space="preserve">Munkaadókat terhelő járulékok és szociális hozzájárulási adó                                                                  </t>
  </si>
  <si>
    <t xml:space="preserve">Elvonások és befizetések </t>
  </si>
  <si>
    <t xml:space="preserve">Egyéb működési célú támogatások államháztartáson belülre </t>
  </si>
  <si>
    <t xml:space="preserve">Egyéb működési célú támogatások államháztartáson kívülre </t>
  </si>
  <si>
    <t xml:space="preserve">Felújítások </t>
  </si>
  <si>
    <t>Költségvetési kiadások</t>
  </si>
  <si>
    <t xml:space="preserve">Államháztartáson belüli megelőlegezések visszafizetése </t>
  </si>
  <si>
    <t xml:space="preserve">Központi, irányító szervi támogatások folyósítása </t>
  </si>
  <si>
    <t xml:space="preserve">Belföldi finanszírozás kiadásai </t>
  </si>
  <si>
    <t>Települési önkormányzatok gyermekétkeztetési feladatainak támogatása (B1132)</t>
  </si>
  <si>
    <t>Települési önkormányzatok szociális, gyermekjóléti  és gyermekétkeztetési feladatainak támogatása (=03+04) (B113)</t>
  </si>
  <si>
    <t>Vagyoni tipusú adók (=109+…+114) (B34)</t>
  </si>
  <si>
    <t>Értékesítési és forgalmi adók (=116+…+135) (B351)</t>
  </si>
  <si>
    <t>Egyéb áruhasználati és szolgáltatási adók  (=146+…+161) (B355)</t>
  </si>
  <si>
    <t>Termékek és szolgáltatások adói (=115+136+140+141+145)  (B35)</t>
  </si>
  <si>
    <t>Egyéb közhatalmi bevételek (&gt;=164+…+181) (B36)</t>
  </si>
  <si>
    <t>Szolgáltatások ellenértéke (&gt;=185+186) (B402)</t>
  </si>
  <si>
    <t>Közvetített szolgáltatások ellenértéke  (&gt;=188) (B403)</t>
  </si>
  <si>
    <t>Tulajdonosi bevételek (&gt;=190+…+195) (B404)</t>
  </si>
  <si>
    <t>Egyéb kapott (járó) kamatok és kamatjellegű bevételek (&gt;=204+205+206) (B4082)</t>
  </si>
  <si>
    <t>Kamatbevételek és más nyereségjellegű bevételek (=199+203) (B408)</t>
  </si>
  <si>
    <t>Egyéb működési bevételek (&gt;=217+218) (B411)</t>
  </si>
  <si>
    <t>Ingatlanok értékesítése (&gt;=223) (B52)</t>
  </si>
  <si>
    <t>Egyéb működési célú átvett pénzeszközök (=245…+255) (B65)</t>
  </si>
  <si>
    <t>Felhalmozási célú visszatérítendő támogatások, kölcsönök visszatérülése államháztartáson kívülről (=261+…+269) (B74)</t>
  </si>
  <si>
    <t>Egyéb felhalmozási célú átvett pénzeszközök (=271+…+281) (B75)</t>
  </si>
  <si>
    <t>ebből: Európai Unió  (B75)</t>
  </si>
  <si>
    <t xml:space="preserve"> Az önkormányzati vagyonnal való gazdálkodással kapcsolatos feladatok</t>
  </si>
  <si>
    <t xml:space="preserve"> Önkormányzatok elszámolásai a központi költségvetéssel</t>
  </si>
  <si>
    <t xml:space="preserve"> Támogatási célú finanszírozási mûveletek</t>
  </si>
  <si>
    <t xml:space="preserve"> Hosszabb idõtartamú közfoglalkoztatás</t>
  </si>
  <si>
    <t xml:space="preserve"> Településfejlesztési projektek és támogatásuk</t>
  </si>
  <si>
    <t xml:space="preserve"> Közvilágítás</t>
  </si>
  <si>
    <t xml:space="preserve"> Háziorvosi alapellátás</t>
  </si>
  <si>
    <t xml:space="preserve"> Háziorvosi ügyeleti ellátás</t>
  </si>
  <si>
    <t xml:space="preserve"> Fogorvosi alapellátás</t>
  </si>
  <si>
    <t xml:space="preserve"> Család és nõvédelmi egészségügyi gondozás</t>
  </si>
  <si>
    <t xml:space="preserve"> Ifjúság-egészségügyi gondozás</t>
  </si>
  <si>
    <t xml:space="preserve"> Történelmi hely, építmény, egyéb látványosság mûködtetése és megóvása</t>
  </si>
  <si>
    <t xml:space="preserve"> Civil szervezetek mûködési támogatása</t>
  </si>
  <si>
    <t xml:space="preserve"> Gyermekek átmeneti ellátása</t>
  </si>
  <si>
    <t xml:space="preserve"> Egyéb szociális pénzbeli és természetbeni ellátások, támogatások</t>
  </si>
  <si>
    <t>Önkormányzatok funkcióra nem sorolható bevételei államháztartáson kívülrõl</t>
  </si>
  <si>
    <t xml:space="preserve">Felhalmozási célú támogatások államháztartáson belülről </t>
  </si>
  <si>
    <t xml:space="preserve">Közhatalmi bevételek </t>
  </si>
  <si>
    <t xml:space="preserve">Előző év költségvetési maradványának igénybevétele </t>
  </si>
  <si>
    <t xml:space="preserve">Államháztartáson belüli megelőlegezések </t>
  </si>
  <si>
    <t xml:space="preserve">Belföldi finanszírozás bevételei </t>
  </si>
  <si>
    <t>Hosszabb idejű közfogl.2023.évi program 03.01-11.30.</t>
  </si>
  <si>
    <t>Közfoglalkoztatás támogatása 2022-ről áthúzódó</t>
  </si>
  <si>
    <t>Önkormányzatoktób átvett háziorvosi ügyelet díjkülönbözet</t>
  </si>
  <si>
    <t xml:space="preserve">Önkományzatoktól átvett összeg köztemetés </t>
  </si>
  <si>
    <t>WAMK átvett támog.</t>
  </si>
  <si>
    <t>Főtér projekt 2022. évi Kvtv szerinti támogatás részlet</t>
  </si>
  <si>
    <t>TOP-1.1.1-15.KO1-2020-00004 Ipari park</t>
  </si>
  <si>
    <t>Csapadékvíz elv.</t>
  </si>
  <si>
    <t xml:space="preserve">TOP-PLUSZ-1.1.1-21-KO1-2022-00001 Piac </t>
  </si>
  <si>
    <t xml:space="preserve">TOP_PLUSZ-1.2.1-21-KO1-2022-00068 Közösségi - és zöldinfrastruktúra fejlesztés támog. </t>
  </si>
  <si>
    <t xml:space="preserve">TOP_PLUSZ-2.1.1-21-KO1-2022-00007 Energetikai korszerűsítés </t>
  </si>
  <si>
    <t>Közterülethasználati díjak</t>
  </si>
  <si>
    <t>Cultplay támogatás</t>
  </si>
  <si>
    <t>1730/4 hrsz-ú ingatlan értékesítés 214/2023</t>
  </si>
  <si>
    <t>2022.év Népszámláláspü-i  elszámolása</t>
  </si>
  <si>
    <t>Kulturális bérfejl.támog. 2022.évi elszámolása</t>
  </si>
  <si>
    <t>Ebketrec fenntartási díja</t>
  </si>
  <si>
    <t>Cultplay - pályázati támogatásból visszafizetendő</t>
  </si>
  <si>
    <t>Identitás - pályázati támogtás részleges visszafizetése</t>
  </si>
  <si>
    <t>TOP_PLUSZ-1.2.1-21-KO1-2022-0001 - csapadékvíz elvez. 4.sz.mód.igény miatt</t>
  </si>
  <si>
    <t>Kisbéri Római Katolikus Plébánia felhalmozási célú támogatás</t>
  </si>
  <si>
    <t>Felh.c.peszk.átad. ÁH belül KTKT - Drón megvásárlásának támogatása</t>
  </si>
  <si>
    <t>Sacra Velo fenntartási hozzájárulás 2022.01.01-2027.04.15</t>
  </si>
  <si>
    <t>2023.évi lakossági víz-és csatornaszolg.támogatásának továbbutalása</t>
  </si>
  <si>
    <t>Életet Az Állatoknak Egyesület</t>
  </si>
  <si>
    <t>Kisbér Városi Polgárőr Egyesület</t>
  </si>
  <si>
    <t>Kisbéri Kézilabda Club</t>
  </si>
  <si>
    <t>Komárom-Esztergom Megyei Polgárőr Szövetség</t>
  </si>
  <si>
    <t xml:space="preserve">közösségépítés a néptánc által finanszírozására </t>
  </si>
  <si>
    <t>általános iskolai vívás oktatás és versenyeken való részvétel</t>
  </si>
  <si>
    <t xml:space="preserve">Üdvözlet Kisbérről – képeslapgyűjtemény installációi </t>
  </si>
  <si>
    <t xml:space="preserve">eszköz beszerzése </t>
  </si>
  <si>
    <t>felszerelések beszerzésére, orvosi ellátás finanszírozására</t>
  </si>
  <si>
    <t xml:space="preserve">működési tevékenysége finanszírozására </t>
  </si>
  <si>
    <t xml:space="preserve">működési költségek finanszírozására </t>
  </si>
  <si>
    <t xml:space="preserve">információs táblák kihelyezése és kutyaürülék gyűjtő beszerzésére és működési költségek finanszírozására </t>
  </si>
  <si>
    <t xml:space="preserve">működési kiadások (könyvelői díj, járőr feladatok ellátásának költsége) finanszírozására </t>
  </si>
  <si>
    <t xml:space="preserve">MATESZ bajnokságokon való részvétel </t>
  </si>
  <si>
    <t xml:space="preserve">10 fő napközis diáktáborának finanszírozására </t>
  </si>
  <si>
    <t>utánpótlás nevelés, lovas sportesemények szabályos és biztonságos megrendezése</t>
  </si>
  <si>
    <t xml:space="preserve">település sportéletének színesebbé tételére </t>
  </si>
  <si>
    <t xml:space="preserve">20 fő napközis diáktáborának </t>
  </si>
  <si>
    <t>Kisbér Város helytörténete és hagyományainak bemutatása program megszervezése</t>
  </si>
  <si>
    <t xml:space="preserve">Bakonyalja Kupa megrendezése és a Kisbéri Napokon egyéni sakkverseny költségeinek finanszírozására </t>
  </si>
  <si>
    <t>Táncsicstól Táncsicsig túra kiadásainak fedezetére</t>
  </si>
  <si>
    <t>VIG - motorfürész zöldterület kezelés</t>
  </si>
  <si>
    <t xml:space="preserve">VIG - Hasogatógép GHS 1000/10 TE-A </t>
  </si>
  <si>
    <t xml:space="preserve">VIG - ejektoros közkút </t>
  </si>
  <si>
    <t xml:space="preserve">VIG - PRFKII. szemétgyüjtő </t>
  </si>
  <si>
    <t>VIG - Gorenje hűtő</t>
  </si>
  <si>
    <t>VIG - egyéb szakipari gépek, alkatrészek</t>
  </si>
  <si>
    <t>WAMK - Hangtechnikai felszerelések</t>
  </si>
  <si>
    <t>WAMK - aztalterítők, függönyök</t>
  </si>
  <si>
    <t>WAMK - Kisértékű eszközök (kávéfőző, kemping asztalok)</t>
  </si>
  <si>
    <t>OVI - számítógép és monitor (hasznát)</t>
  </si>
  <si>
    <t>OVI - Kisértékű eszközök (szemetes, tároló)</t>
  </si>
  <si>
    <t>Bölcsőde - Kisértékű eszközök (Diavetítő)</t>
  </si>
  <si>
    <t>ÖNIO - CSÁÓ kisértékű tárgyi eszköz</t>
  </si>
  <si>
    <t>ÖNIO - Konyha ipari dagasztógép</t>
  </si>
  <si>
    <t>ÖNIO - Konyha elektromos nagyipari eszközök</t>
  </si>
  <si>
    <t>ÖNIO - Konyha ipari mosogatógép</t>
  </si>
  <si>
    <t>ÖNIO - Konyha kisértékű eszközök</t>
  </si>
  <si>
    <t>ÖNIO - Fűnyíró traktor</t>
  </si>
  <si>
    <t>ÖNIO - Antidekubitus matrac (200*90cm) kompresszorral 10db</t>
  </si>
  <si>
    <t>ÖNIO - mosógép, hűtőszekrény</t>
  </si>
  <si>
    <t>ÖNIO - Függöny és Sötétítőfüggöny megrendelés szerint 71 db ablakra</t>
  </si>
  <si>
    <t>ÖNIO - EGK-készülék CMS-600G + tartozékokkal 6/12 csatornás+EKG pap</t>
  </si>
  <si>
    <t>ÖNIO - egyéb tárgyi eszközök</t>
  </si>
  <si>
    <t>ÖNIO - Egyéb tárgyi eszköz beszerzése, létesítése</t>
  </si>
  <si>
    <t>KÖH - Informatikai eszközök beszerzése,  létesítése (monitorok, laptor, egér stb.)</t>
  </si>
  <si>
    <t>KÖH - kis értékű tárgyi eszközök beszerzése, létesítése (szőnyegek, hűtő, stb.)</t>
  </si>
  <si>
    <t>VIG - Egyéb tárgyi eszköz beszerzése, létesítése</t>
  </si>
  <si>
    <t>VIG - Konyha egyéb kisértékű eszköz (kézimixer, vízlágyító)</t>
  </si>
  <si>
    <t>ITS felülvizgálat</t>
  </si>
  <si>
    <t>Piac kialakítás FAD + tartalék 9950 e</t>
  </si>
  <si>
    <t>Piac kialakítás -műszaki ellenőr</t>
  </si>
  <si>
    <t>Piac - fém asztalok FAD</t>
  </si>
  <si>
    <t xml:space="preserve">Iparterület fejlesztése (TOP-1.1.1-15) </t>
  </si>
  <si>
    <t>Energetikai beruházások - Vita-Sütő részvény ért-ból</t>
  </si>
  <si>
    <t>Játszótéri eszközök - Hánta ovi</t>
  </si>
  <si>
    <t>Számítástechnikai eszközök - szervercsere SALDO</t>
  </si>
  <si>
    <t>Kisértékű tárgyi eszközök</t>
  </si>
  <si>
    <t>Kiállítóterem paravánrendszer, sínrendszer WAMK</t>
  </si>
  <si>
    <t>Rendezvénytér- kamerarendszer beüzemeléséhez szükséges eszközök</t>
  </si>
  <si>
    <t>Felső-temető kerítésépítés</t>
  </si>
  <si>
    <t>Közlekedési táblák</t>
  </si>
  <si>
    <t>Közterületfelügyelet részére jármű vásárlás + járulékos kiadások 119/2023</t>
  </si>
  <si>
    <t xml:space="preserve">Közösségi - és zöldinfrastruktúra fejlesztés támog. TOP_PLUSZ-1.2.1-21-KO1-2022-00068 </t>
  </si>
  <si>
    <t xml:space="preserve">Kisbér-Veszprémvarsány összekötőút lámpa </t>
  </si>
  <si>
    <t xml:space="preserve">Új makettek építése </t>
  </si>
  <si>
    <t>Védőnők hallásvizsgáló,magzati szívhang,forgószékek</t>
  </si>
  <si>
    <t>Rendezvénytér - teás bódé késíztése</t>
  </si>
  <si>
    <t>2 db 6 urnás urnafal vásárlása</t>
  </si>
  <si>
    <t>Közmunkaprogramhoz eszközök</t>
  </si>
  <si>
    <t>Cultlay projekt tábla</t>
  </si>
  <si>
    <t>Közterületfelügyelet részére létra</t>
  </si>
  <si>
    <t>VIG épületfelújítás -  fűtési rendszer korszerűsítése, födém szigetelés</t>
  </si>
  <si>
    <t>WAMK légcserélő berendezés felúj. 347/2022 hat.</t>
  </si>
  <si>
    <t>Csatorna hálózat beruházás ÉDV Zrt. (2021-ről áthúzódó összeg 98.133.606,-Ft - 2021. évi fú 15.701.006,- Ft + 2021. 28.553.690,- Ft ) = 110.986.290,- Ft+10.000.000,- Ft</t>
  </si>
  <si>
    <t>Angol-park járdafelúj. Pokol sarkánál kb 20 m</t>
  </si>
  <si>
    <t>Batthyány tér 4/D társasház tulajdonrész arányos fú 291/2021</t>
  </si>
  <si>
    <t>Csapadékvízelvez. Fejlesztése</t>
  </si>
  <si>
    <t>Főtér - feújítás, műszaki ellenőr, tervezés</t>
  </si>
  <si>
    <t>Főtér - 2022. évi kvtv szerinti támogatásból</t>
  </si>
  <si>
    <t>Lovarda felújítás - visszapótlásból (340/2022 hat tűzjelző kp csere 2.5344,031,-Ft)</t>
  </si>
  <si>
    <t>ISV266 jármű felújítás</t>
  </si>
  <si>
    <t>WAMK tetőfelújítás 210/2023</t>
  </si>
  <si>
    <t>Hivatal épületfelújítás terve 192/2023</t>
  </si>
  <si>
    <t>Közösségi - és zöldinfrastruktúra fejlesztés támog. TOP_PLUSZ-1.2.1-21-KO1-2022-00068</t>
  </si>
  <si>
    <t xml:space="preserve">Energetikai korszerűsítés TOP_PLUSZ-2.1.1-21-KO1-2022-00007 </t>
  </si>
  <si>
    <t>Hánta óvoda épületfelújítás</t>
  </si>
  <si>
    <t>Hánta temető előtető</t>
  </si>
  <si>
    <t>Országos Pályafelújítási Program pályázati önerő biztosítása 102/2023</t>
  </si>
  <si>
    <t>Híd felújítás Angolpark</t>
  </si>
  <si>
    <t>Dologi kiadások között</t>
  </si>
  <si>
    <t>BURSA HUNGARICA -átadott pénzeszközök</t>
  </si>
  <si>
    <t>3. melléklet 2.1.6. f) 2022. évi költségvetési törvény 3. melléklet 3. pontjában szereplő költségvetési támogatások le nem hívott része</t>
  </si>
  <si>
    <t>3. melléklet 2.3.3. Települési önkormányzatok kulturális feladatainak bérjellegű támogatása</t>
  </si>
  <si>
    <t>3. melléklet I. Helyi önkormányzatok működési célú költségvetési támogatásai összesen (7+….+ 28)</t>
  </si>
  <si>
    <t>7. cím Az Ukrajnában kialakult fegyveres konfliktussal összefüggésben  felmerült önkormányzati kiadások ellentételezése</t>
  </si>
  <si>
    <t>12. cím A 2023. évi bérintézkedések támogatása</t>
  </si>
  <si>
    <t>Mindösszesen (=1+...+6+29+...+37)</t>
  </si>
  <si>
    <t>1.1.5. Közvilágítás kiegészítő támogatása</t>
  </si>
  <si>
    <t>Összesen  (=1+…+12)</t>
  </si>
  <si>
    <t>Végkielégítés (K1105)</t>
  </si>
  <si>
    <t>Munkaadókat terhelő járulékok és szociális hozzájárulási adó (=22+…+27)                                                                           (K2)</t>
  </si>
  <si>
    <t>Kamatkiadások (&gt;=56+57) (K353)</t>
  </si>
  <si>
    <t>61</t>
  </si>
  <si>
    <t>62</t>
  </si>
  <si>
    <t>63</t>
  </si>
  <si>
    <t>Dologi kiadások (=31+34+49+52+63) (K3)</t>
  </si>
  <si>
    <t>101</t>
  </si>
  <si>
    <t>Intézményi ellátottak pénzbeli juttatásai (&gt;=102+103) (K47)</t>
  </si>
  <si>
    <t>104</t>
  </si>
  <si>
    <t>121</t>
  </si>
  <si>
    <t>Ellátottak pénzbeli juttatásai (=65+66+77+78+89+98+101+104) (K4)</t>
  </si>
  <si>
    <t>127</t>
  </si>
  <si>
    <t>128</t>
  </si>
  <si>
    <t>130</t>
  </si>
  <si>
    <t>Elvonások és befizetések (=127+128+129) (K502)</t>
  </si>
  <si>
    <t>Egyéb működési célú támogatások államháztartáson belülre (=155+…+164) (K506)</t>
  </si>
  <si>
    <t>Egyéb működési célú támogatások államháztartáson kívülre (=183+…+192) (K512)</t>
  </si>
  <si>
    <t>204</t>
  </si>
  <si>
    <t>Beruházások (=195+196+198+199+200+202+204) (K6)</t>
  </si>
  <si>
    <t>208</t>
  </si>
  <si>
    <t>Felújítások (=206+...+209) (K7)</t>
  </si>
  <si>
    <t>234</t>
  </si>
  <si>
    <t>Felhalmozási célú visszatérítendő támogatások, kölcsönök nyújtása államháztartáson kívülre (=248+…+258) (K86)</t>
  </si>
  <si>
    <t>261</t>
  </si>
  <si>
    <t>264</t>
  </si>
  <si>
    <t>Egyéb felhalmozási célú kiadások (=211+212+223+234+245+247+259+260+261) (K8)</t>
  </si>
  <si>
    <t>273</t>
  </si>
  <si>
    <t>Költségvetési kiadások (=20+21+64+124+194+205+210+272) (K1-K8)</t>
  </si>
  <si>
    <t>Közhatalmi bevételek (=93+94+104+108+162+163) (B3)</t>
  </si>
  <si>
    <t>183</t>
  </si>
  <si>
    <t>197</t>
  </si>
  <si>
    <t>203</t>
  </si>
  <si>
    <t>207</t>
  </si>
  <si>
    <t>Működési bevételek (=183+184+187+189+196+197+198+207+214+215+216) (B4)</t>
  </si>
  <si>
    <t>222</t>
  </si>
  <si>
    <t>Felhalmozási bevételek (=220+222+224+225+228) (B5)</t>
  </si>
  <si>
    <t>244</t>
  </si>
  <si>
    <t>256</t>
  </si>
  <si>
    <t>Működési célú átvett pénzeszközök (=231+...+234+244) (B6)</t>
  </si>
  <si>
    <t>270</t>
  </si>
  <si>
    <t>279</t>
  </si>
  <si>
    <t>282</t>
  </si>
  <si>
    <t>Felhalmozási célú átvett pénzeszközök (=257+…+260+270) (B7)</t>
  </si>
  <si>
    <t>283</t>
  </si>
  <si>
    <t>Költségvetési bevételek (=45+81+182+219+230+256+282) (B1-B7)</t>
  </si>
  <si>
    <t>84</t>
  </si>
  <si>
    <t>135</t>
  </si>
  <si>
    <t>138</t>
  </si>
  <si>
    <t>Magánszemélyek kommunális adója</t>
  </si>
  <si>
    <t>Pótlék, bírság</t>
  </si>
  <si>
    <t>Önkormányzat  2023. dec.31-én</t>
  </si>
  <si>
    <t>Kisbéri Városigazgatóság 2023. dec.31-én</t>
  </si>
  <si>
    <t>Őszi Napfény Idősek Otthona 2023. dec.31-én</t>
  </si>
  <si>
    <t>Wass Albert Műv.Központ és Könyvtár 2023. dec.31-én</t>
  </si>
  <si>
    <t>Kisbéri Gyöngyszem Óvoda és Bölcsőde  2023. dec.31-én</t>
  </si>
  <si>
    <t>Szállítói tartozás, dologi kiadások - VIG</t>
  </si>
  <si>
    <t>Szállítói tartozás, dologi kiadások - Közös Önk.Hivatal</t>
  </si>
  <si>
    <t>2023. évi finanszírozási előleg</t>
  </si>
  <si>
    <t>Kisbéri Közös Önkormányzati Hivatal 2023. dec.31-én</t>
  </si>
  <si>
    <t>0-ig leírt építmény</t>
  </si>
  <si>
    <t>kulturális javak</t>
  </si>
  <si>
    <t>Önkormányzat  és intézményei együtt 2023. dec.31-én</t>
  </si>
  <si>
    <t>Telekom tulajdonú távközlési rezes és fényvezető kábelek kiváltása tervezési feladat elkészítése</t>
  </si>
  <si>
    <t>Vízjogi létesítés, MÁV Tulajdonú nyilatkozat, Elektromos energiell. nyilatkozat hosszabbítása - TOP-1.1.1-15KO1-2020-00004 ipari park</t>
  </si>
  <si>
    <t>Ipari park engedélyek,nyilatkozatok, hozzájárulások meghosszabbítása TOP-1.1.1-15-K01-2020-00004</t>
  </si>
  <si>
    <t>TOP-1.1.1-15-K01-2020-00004 sz.projekt keretében ipar terület fejlesztése kivitelezői munkák. 1. részszámla</t>
  </si>
  <si>
    <t>TOP-1.1.1-15-K01-2020-00004 sz.projekt keretében ipar terület fejlesztése kivitelezői munkák. 2. részszámla</t>
  </si>
  <si>
    <t>Piac parkolók kialakításához szükséges tervdokumentáció elkészítése</t>
  </si>
  <si>
    <t>TOP-1.1.1-15-K01-2020-00004 sz.projekt keretében ipar terület fejlesztése kivitelezői munkák. 3. részszámla</t>
  </si>
  <si>
    <t>TOP-1.1.1-15-K01-2020-00004 sz.projekt keretében ipar terület fejlesztése kivitelezői munkák. 4. részszámla</t>
  </si>
  <si>
    <t xml:space="preserve"> Ipari park beruházás - műszaki ellenőri feladatok ellátása 50%-os teljesítés</t>
  </si>
  <si>
    <t xml:space="preserve"> TOP-1.1.1-15-K01-2020-00004 sz.projekt keretében ipar terület fejlesztése kivitelezői munkák. Végszámla</t>
  </si>
  <si>
    <t>Áramhálózat fejlesztése + csatlakozási díj Ipari Park Top-1,1,1-15-K01-2020-00004 végszámla</t>
  </si>
  <si>
    <t>Ipari park beruházás - műszaki ellenőri feladatok ellátása 2.számla</t>
  </si>
  <si>
    <t>Gázhálózat fejlesztés TOP-1.1.1-15-K01-2020-00004 végszámla</t>
  </si>
  <si>
    <t>Játszótéri eszközök beszerzése</t>
  </si>
  <si>
    <t>Kisbéri Gyöngyszem Óvoda és Bölcsőde Hántai telephelyén lévő játszóeszközökhöz kötőelemek (csavartakaró, állványcsavar)</t>
  </si>
  <si>
    <t>Hánta - Játszóeszközök telepítési munkáihoz 7 db 5 literes barna árnyalatú festék</t>
  </si>
  <si>
    <t xml:space="preserve">Hánta - Játszóeszközök telepítési munkáihoz 6,5 m3 földnedves beton és 20,25 m3 szürke mosott homok közterületi játékok ütéscsillapító felületéhez </t>
  </si>
  <si>
    <t>Akác fűrészáru játszótéri berendezésekhez</t>
  </si>
  <si>
    <t xml:space="preserve"> Lovarda melletti épület felmérési terv.funkcionális vázlat, statikai vélemény - Főtér 2020</t>
  </si>
  <si>
    <t>Lovarda melletti épület felújításához szükséges értékleltár és építéstörténeti dok. elkészítése - Főtér 2020</t>
  </si>
  <si>
    <t xml:space="preserve">2023.évben kommunális szennyvíz vízi közművén végzett értéknövelő munkák </t>
  </si>
  <si>
    <t>Lovarda melletti épület engedélyezési és kiviteli tervei, szerződés és teljesítés igazolás szerint</t>
  </si>
  <si>
    <t>Vöröskereszt épület bontási terv, költségvetés, kiskastély homlokzati felúj.eng.terv</t>
  </si>
  <si>
    <t>Kisbéri Városigazgatóság telephelyén álló főépület födém hőszigetelési és homlokzat felújítási munkálatai</t>
  </si>
  <si>
    <t>Istálló épület É.szárny külső-belső felújítása, lovaspálya és kerítés kialakítása kivitelezési munkái 1. részszámla</t>
  </si>
  <si>
    <t>Műszaki ellenőri szolgáltatás FŐTÉR Lovarda melletti felújít</t>
  </si>
  <si>
    <t>Istálló épület É.szárny külső-belső felújítása, lovaspálya és kerítés kialakítása kivitelezési munkái 2. részszámla 1 270 M Ft-os támogatás terhére</t>
  </si>
  <si>
    <t>Istálló épület É.szárny külső-belső felújítása, lovaspálya és kerítés kialakítása kivitelezési munkái 2. részszámla 800 M Ft támogatás terhére</t>
  </si>
  <si>
    <t>Műszaki ellenőri szolgáltatás FŐTÉR Lovarda melletti felújítandó istálló épület 2. számla alváll.telj.</t>
  </si>
  <si>
    <t>VIG főépület homlokzat felújításához karbantartási anyag vásárlása</t>
  </si>
  <si>
    <t>Piac felújítás tervek készítése, vízjogi eng.eljárás lefolytatása</t>
  </si>
  <si>
    <t>Élhető települések (TOP PLUSZ-1.2.1-21-K01-2022-0001 c.pályázathoz kapcsolódó tájépítészeti szakági koncepcióterv elkészítése a 2020.májusában elkészített és átadott \"Kisbér, angol kert helyreállítása I.ütem\" c.tervdokumentáció aktualizálásával</t>
  </si>
  <si>
    <t xml:space="preserve">Plébánia előtti tér felújítása tervek, költségvetés </t>
  </si>
  <si>
    <t>A TOP-PLUSZ-1.2.1-21-KO1-2022-00012 azonosító számú \" Kisbér csapadékvíz-elvezetésének fejlesztése\" c.projekt keretében engedélyezési és kiviteli tervek készítése. 1.részszámla 80%</t>
  </si>
  <si>
    <t>Kisbéri Gyöngyszem Óvoda és Bölcsőde Hántai telephelyén az épület körüli drótkerítés felújítása</t>
  </si>
  <si>
    <t>2023.</t>
  </si>
  <si>
    <t>VIAR Studio Kft.</t>
  </si>
  <si>
    <t>Fitness kaució</t>
  </si>
  <si>
    <t>Cultplay jótállási biztosíték</t>
  </si>
  <si>
    <t>Teljesítési biztosíték - Istálló épület műszaki ell.</t>
  </si>
  <si>
    <t>Lakásépítési kölcsön túlfizetés</t>
  </si>
  <si>
    <t>Haszonbérlet túlfizetés</t>
  </si>
  <si>
    <t>Túlfizetés számla stornó miatt</t>
  </si>
  <si>
    <t>Túlfizetés  -továbbszámlázott szolg.</t>
  </si>
  <si>
    <t>Túlfizetés lakbér, továbbszámlázott szolg.</t>
  </si>
  <si>
    <t>Túlfizetés lakbér</t>
  </si>
  <si>
    <t>Végrehajtási díj túlfizetés</t>
  </si>
  <si>
    <t>Földbérleti díj túlfizetés</t>
  </si>
  <si>
    <t>Térítési díj túlfizetések - VIG</t>
  </si>
  <si>
    <t>2024. évi megelőlegezés</t>
  </si>
  <si>
    <t>Csatorna visszapótlás</t>
  </si>
  <si>
    <t>Közfoglalkoztatás 2023. évi el nem számolt előleg</t>
  </si>
  <si>
    <t>Belvárosi városközpont revitalizációja FŐTÉR 800M - 2.részlet</t>
  </si>
  <si>
    <t>Belvárosi városközpont revitalizációja FŐTÉR 1 270 M</t>
  </si>
  <si>
    <t>CULTPLAY - Interaktív tematikus parkok létrehozása</t>
  </si>
  <si>
    <t>TOP_PLUSZ-1.2.1-21-K01-2022-00012 Csapadékvízelvezetés</t>
  </si>
  <si>
    <t>Közösségi és zöldinfrasrtuktúra fejl.Kisbéren</t>
  </si>
  <si>
    <t>Energetikai korszerűsítés Kisbéren</t>
  </si>
  <si>
    <t>Városi Piac fejlesztése</t>
  </si>
  <si>
    <t>Kvtv. Szerinti normatíva elszámolás</t>
  </si>
  <si>
    <t>Önkormányzat és intézményei 2023. dec.31-én</t>
  </si>
  <si>
    <t>Üzemeltetésre átvett befektetett eszközök</t>
  </si>
  <si>
    <t xml:space="preserve">Teljesen (0-ig) leírt ÁHB vagyonkezelésbe adott üzleti (korl.forgalomképes) egyéb gép, berendezés és felszerelés </t>
  </si>
  <si>
    <t>Főkönyv neve</t>
  </si>
  <si>
    <t>Haszn.átvett kerékpáros pihenőhely nyilv.vétele</t>
  </si>
  <si>
    <t>Haszn.átvett információs tábla nyilv.vétele</t>
  </si>
  <si>
    <t>Haszn.átvett útirányjelző tábla 22 db nyilv.vétele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</si>
</sst>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 Ft&quot;"/>
    <numFmt numFmtId="167" formatCode="yyyy\-mm\-dd"/>
    <numFmt numFmtId="168" formatCode="0.0"/>
    <numFmt numFmtId="169" formatCode="mmm\ d/"/>
    <numFmt numFmtId="170" formatCode="&quot;H-&quot;0000"/>
    <numFmt numFmtId="171" formatCode="#,##0\ &quot;Ft&quot;"/>
    <numFmt numFmtId="172" formatCode="#,##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.0"/>
    <numFmt numFmtId="177" formatCode="#,##0.000"/>
    <numFmt numFmtId="178" formatCode="[$¥€-2]\ #\ ##,000_);[Red]\([$€-2]\ #\ ##,000\)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0.000"/>
    <numFmt numFmtId="182" formatCode="###\ ###\ ###\ ###\ ##0.00"/>
    <numFmt numFmtId="183" formatCode="#,##0_ ;[Red]\-#,##0\ "/>
    <numFmt numFmtId="184" formatCode="#,##0\ [$Ft-40E];\-#,##0\ [$Ft-40E]"/>
  </numFmts>
  <fonts count="10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10"/>
      <name val="Calibri"/>
      <family val="2"/>
    </font>
    <font>
      <sz val="12"/>
      <name val="Times New Roman"/>
      <family val="1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10"/>
      <color indexed="2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name val="Cambria"/>
      <family val="1"/>
    </font>
    <font>
      <b/>
      <sz val="9"/>
      <name val="Cambria"/>
      <family val="1"/>
    </font>
    <font>
      <i/>
      <sz val="9"/>
      <name val="Cambria"/>
      <family val="1"/>
    </font>
    <font>
      <sz val="12"/>
      <name val="Calibri"/>
      <family val="2"/>
    </font>
    <font>
      <b/>
      <i/>
      <sz val="9"/>
      <name val="Calibri"/>
      <family val="2"/>
    </font>
    <font>
      <b/>
      <i/>
      <sz val="9"/>
      <name val="Cambria"/>
      <family val="1"/>
    </font>
    <font>
      <sz val="8"/>
      <name val="Cambria"/>
      <family val="1"/>
    </font>
    <font>
      <b/>
      <sz val="10"/>
      <color indexed="22"/>
      <name val="Calibri"/>
      <family val="2"/>
    </font>
    <font>
      <sz val="9"/>
      <color indexed="8"/>
      <name val="Calibri"/>
      <family val="2"/>
    </font>
    <font>
      <b/>
      <sz val="10"/>
      <name val="Arial CE"/>
      <family val="0"/>
    </font>
    <font>
      <sz val="8"/>
      <color indexed="8"/>
      <name val="Antique Olive"/>
      <family val="0"/>
    </font>
    <font>
      <i/>
      <sz val="9"/>
      <name val="Calibri"/>
      <family val="2"/>
    </font>
    <font>
      <sz val="10"/>
      <name val="MS Sans Serif"/>
      <family val="0"/>
    </font>
    <font>
      <i/>
      <sz val="8"/>
      <name val="Cambria"/>
      <family val="1"/>
    </font>
    <font>
      <i/>
      <sz val="8"/>
      <name val="Arial CE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mbria"/>
      <family val="1"/>
    </font>
    <font>
      <i/>
      <sz val="10"/>
      <name val="Arial CE"/>
      <family val="2"/>
    </font>
    <font>
      <i/>
      <sz val="10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E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rgb="FF000000"/>
      <name val="Cambria"/>
      <family val="1"/>
    </font>
    <font>
      <b/>
      <sz val="8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/>
      <bottom/>
    </border>
    <border>
      <left style="medium"/>
      <right/>
      <top/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medium"/>
      <top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/>
    </border>
    <border>
      <left>
        <color indexed="63"/>
      </left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 style="medium">
        <color indexed="8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/>
      <bottom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/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thin">
        <color indexed="8"/>
      </top>
      <bottom style="thin"/>
    </border>
    <border>
      <left>
        <color indexed="63"/>
      </left>
      <right/>
      <top style="thin">
        <color indexed="8"/>
      </top>
      <bottom style="thin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0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0" fillId="21" borderId="7" applyNumberFormat="0" applyFont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80" fillId="28" borderId="0" applyNumberFormat="0" applyBorder="0" applyAlignment="0" applyProtection="0"/>
    <xf numFmtId="0" fontId="81" fillId="29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9" fillId="0" borderId="0">
      <alignment/>
      <protection/>
    </xf>
    <xf numFmtId="0" fontId="84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8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7" fillId="30" borderId="0" applyNumberFormat="0" applyBorder="0" applyAlignment="0" applyProtection="0"/>
    <xf numFmtId="0" fontId="88" fillId="31" borderId="0" applyNumberFormat="0" applyBorder="0" applyAlignment="0" applyProtection="0"/>
    <xf numFmtId="0" fontId="89" fillId="29" borderId="1" applyNumberFormat="0" applyAlignment="0" applyProtection="0"/>
    <xf numFmtId="9" fontId="1" fillId="0" borderId="0" applyFill="0" applyBorder="0" applyAlignment="0" applyProtection="0"/>
    <xf numFmtId="0" fontId="0" fillId="0" borderId="0">
      <alignment/>
      <protection/>
    </xf>
  </cellStyleXfs>
  <cellXfs count="14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3" fontId="6" fillId="0" borderId="43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3" fontId="6" fillId="0" borderId="46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3" fontId="6" fillId="0" borderId="48" xfId="0" applyNumberFormat="1" applyFont="1" applyBorder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6" fillId="0" borderId="50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53" xfId="0" applyFont="1" applyBorder="1" applyAlignment="1">
      <alignment/>
    </xf>
    <xf numFmtId="0" fontId="5" fillId="0" borderId="38" xfId="0" applyFont="1" applyBorder="1" applyAlignment="1">
      <alignment/>
    </xf>
    <xf numFmtId="3" fontId="3" fillId="0" borderId="31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7" fillId="0" borderId="0" xfId="0" applyFont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6" fillId="0" borderId="56" xfId="0" applyNumberFormat="1" applyFont="1" applyBorder="1" applyAlignment="1">
      <alignment vertical="center"/>
    </xf>
    <xf numFmtId="3" fontId="6" fillId="0" borderId="57" xfId="0" applyNumberFormat="1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3" fontId="6" fillId="0" borderId="58" xfId="0" applyNumberFormat="1" applyFont="1" applyBorder="1" applyAlignment="1">
      <alignment vertical="center"/>
    </xf>
    <xf numFmtId="3" fontId="6" fillId="0" borderId="5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3" fontId="6" fillId="0" borderId="53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4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60" xfId="0" applyFont="1" applyBorder="1" applyAlignment="1">
      <alignment/>
    </xf>
    <xf numFmtId="0" fontId="10" fillId="0" borderId="0" xfId="0" applyFont="1" applyAlignment="1">
      <alignment/>
    </xf>
    <xf numFmtId="3" fontId="6" fillId="0" borderId="27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21" xfId="0" applyNumberFormat="1" applyFont="1" applyFill="1" applyBorder="1" applyAlignment="1">
      <alignment horizontal="left"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3" fontId="6" fillId="0" borderId="64" xfId="0" applyNumberFormat="1" applyFont="1" applyBorder="1" applyAlignment="1">
      <alignment/>
    </xf>
    <xf numFmtId="3" fontId="6" fillId="0" borderId="60" xfId="0" applyNumberFormat="1" applyFont="1" applyBorder="1" applyAlignment="1">
      <alignment/>
    </xf>
    <xf numFmtId="0" fontId="6" fillId="0" borderId="38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/>
    </xf>
    <xf numFmtId="3" fontId="6" fillId="0" borderId="53" xfId="0" applyNumberFormat="1" applyFont="1" applyBorder="1" applyAlignment="1">
      <alignment/>
    </xf>
    <xf numFmtId="0" fontId="6" fillId="0" borderId="25" xfId="0" applyFont="1" applyBorder="1" applyAlignment="1">
      <alignment/>
    </xf>
    <xf numFmtId="3" fontId="6" fillId="0" borderId="27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6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6" fillId="0" borderId="65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66" xfId="0" applyNumberFormat="1" applyFont="1" applyBorder="1" applyAlignment="1">
      <alignment vertical="center"/>
    </xf>
    <xf numFmtId="3" fontId="6" fillId="0" borderId="60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67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6" fillId="0" borderId="69" xfId="0" applyNumberFormat="1" applyFont="1" applyBorder="1" applyAlignment="1">
      <alignment vertical="center"/>
    </xf>
    <xf numFmtId="3" fontId="6" fillId="0" borderId="70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6" fillId="0" borderId="71" xfId="0" applyNumberFormat="1" applyFont="1" applyBorder="1" applyAlignment="1">
      <alignment vertical="center"/>
    </xf>
    <xf numFmtId="3" fontId="6" fillId="0" borderId="72" xfId="0" applyNumberFormat="1" applyFont="1" applyBorder="1" applyAlignment="1">
      <alignment vertical="center"/>
    </xf>
    <xf numFmtId="3" fontId="6" fillId="0" borderId="73" xfId="0" applyNumberFormat="1" applyFont="1" applyBorder="1" applyAlignment="1">
      <alignment vertical="center"/>
    </xf>
    <xf numFmtId="3" fontId="6" fillId="0" borderId="74" xfId="0" applyNumberFormat="1" applyFont="1" applyBorder="1" applyAlignment="1">
      <alignment vertical="center"/>
    </xf>
    <xf numFmtId="3" fontId="3" fillId="0" borderId="75" xfId="0" applyNumberFormat="1" applyFont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3" fontId="6" fillId="0" borderId="76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8" xfId="0" applyFont="1" applyFill="1" applyBorder="1" applyAlignment="1">
      <alignment horizontal="center" vertical="center"/>
    </xf>
    <xf numFmtId="3" fontId="6" fillId="0" borderId="79" xfId="0" applyNumberFormat="1" applyFont="1" applyBorder="1" applyAlignment="1">
      <alignment vertical="center"/>
    </xf>
    <xf numFmtId="3" fontId="6" fillId="0" borderId="80" xfId="0" applyNumberFormat="1" applyFont="1" applyBorder="1" applyAlignment="1">
      <alignment vertical="center"/>
    </xf>
    <xf numFmtId="3" fontId="6" fillId="0" borderId="81" xfId="0" applyNumberFormat="1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3" fontId="6" fillId="0" borderId="84" xfId="0" applyNumberFormat="1" applyFont="1" applyBorder="1" applyAlignment="1">
      <alignment vertical="center"/>
    </xf>
    <xf numFmtId="3" fontId="3" fillId="0" borderId="80" xfId="0" applyNumberFormat="1" applyFont="1" applyBorder="1" applyAlignment="1">
      <alignment vertical="center"/>
    </xf>
    <xf numFmtId="3" fontId="3" fillId="0" borderId="81" xfId="0" applyNumberFormat="1" applyFont="1" applyBorder="1" applyAlignment="1">
      <alignment vertical="center"/>
    </xf>
    <xf numFmtId="3" fontId="6" fillId="0" borderId="85" xfId="0" applyNumberFormat="1" applyFont="1" applyBorder="1" applyAlignment="1">
      <alignment vertical="center"/>
    </xf>
    <xf numFmtId="0" fontId="6" fillId="0" borderId="86" xfId="0" applyFont="1" applyBorder="1" applyAlignment="1">
      <alignment vertical="center"/>
    </xf>
    <xf numFmtId="3" fontId="6" fillId="0" borderId="87" xfId="0" applyNumberFormat="1" applyFont="1" applyBorder="1" applyAlignment="1">
      <alignment vertical="center"/>
    </xf>
    <xf numFmtId="3" fontId="6" fillId="0" borderId="88" xfId="0" applyNumberFormat="1" applyFont="1" applyBorder="1" applyAlignment="1">
      <alignment vertical="center"/>
    </xf>
    <xf numFmtId="3" fontId="3" fillId="0" borderId="8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89" xfId="0" applyFont="1" applyBorder="1" applyAlignment="1">
      <alignment horizontal="left" vertical="center" wrapText="1"/>
    </xf>
    <xf numFmtId="3" fontId="3" fillId="0" borderId="90" xfId="0" applyNumberFormat="1" applyFont="1" applyBorder="1" applyAlignment="1">
      <alignment horizontal="right" vertical="center" wrapText="1"/>
    </xf>
    <xf numFmtId="0" fontId="3" fillId="0" borderId="91" xfId="0" applyFont="1" applyBorder="1" applyAlignment="1">
      <alignment horizontal="left" vertical="center" wrapText="1"/>
    </xf>
    <xf numFmtId="0" fontId="6" fillId="0" borderId="92" xfId="0" applyFont="1" applyBorder="1" applyAlignment="1">
      <alignment horizontal="left" vertical="center" wrapText="1"/>
    </xf>
    <xf numFmtId="3" fontId="6" fillId="0" borderId="93" xfId="0" applyNumberFormat="1" applyFont="1" applyBorder="1" applyAlignment="1">
      <alignment horizontal="right" vertical="center" wrapText="1"/>
    </xf>
    <xf numFmtId="0" fontId="3" fillId="0" borderId="94" xfId="0" applyFont="1" applyBorder="1" applyAlignment="1">
      <alignment horizontal="left" vertical="center" wrapText="1"/>
    </xf>
    <xf numFmtId="3" fontId="3" fillId="0" borderId="95" xfId="0" applyNumberFormat="1" applyFont="1" applyBorder="1" applyAlignment="1">
      <alignment horizontal="right" vertical="center" wrapText="1"/>
    </xf>
    <xf numFmtId="0" fontId="6" fillId="0" borderId="96" xfId="0" applyFont="1" applyBorder="1" applyAlignment="1">
      <alignment horizontal="left" vertical="center" wrapText="1"/>
    </xf>
    <xf numFmtId="3" fontId="6" fillId="0" borderId="97" xfId="0" applyNumberFormat="1" applyFont="1" applyBorder="1" applyAlignment="1">
      <alignment horizontal="right" vertical="center" wrapText="1"/>
    </xf>
    <xf numFmtId="0" fontId="6" fillId="0" borderId="98" xfId="0" applyFont="1" applyBorder="1" applyAlignment="1">
      <alignment horizontal="left" vertical="center" wrapText="1"/>
    </xf>
    <xf numFmtId="3" fontId="6" fillId="0" borderId="99" xfId="0" applyNumberFormat="1" applyFont="1" applyBorder="1" applyAlignment="1">
      <alignment horizontal="right" vertical="center" wrapText="1"/>
    </xf>
    <xf numFmtId="49" fontId="6" fillId="0" borderId="10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7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0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90" xfId="0" applyNumberFormat="1" applyFont="1" applyBorder="1" applyAlignment="1">
      <alignment vertical="center"/>
    </xf>
    <xf numFmtId="0" fontId="6" fillId="0" borderId="104" xfId="0" applyFont="1" applyBorder="1" applyAlignment="1">
      <alignment horizontal="left" vertical="center" wrapText="1"/>
    </xf>
    <xf numFmtId="172" fontId="6" fillId="0" borderId="105" xfId="0" applyNumberFormat="1" applyFont="1" applyBorder="1" applyAlignment="1">
      <alignment vertical="center"/>
    </xf>
    <xf numFmtId="172" fontId="6" fillId="0" borderId="106" xfId="0" applyNumberFormat="1" applyFont="1" applyBorder="1" applyAlignment="1">
      <alignment vertical="center"/>
    </xf>
    <xf numFmtId="0" fontId="3" fillId="0" borderId="107" xfId="0" applyFont="1" applyBorder="1" applyAlignment="1">
      <alignment horizontal="left" vertical="center" wrapText="1"/>
    </xf>
    <xf numFmtId="172" fontId="3" fillId="0" borderId="108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172" fontId="3" fillId="0" borderId="109" xfId="0" applyNumberFormat="1" applyFont="1" applyBorder="1" applyAlignment="1">
      <alignment vertical="center"/>
    </xf>
    <xf numFmtId="0" fontId="6" fillId="0" borderId="110" xfId="0" applyFont="1" applyBorder="1" applyAlignment="1">
      <alignment horizontal="left" vertical="center" wrapText="1"/>
    </xf>
    <xf numFmtId="172" fontId="6" fillId="0" borderId="111" xfId="0" applyNumberFormat="1" applyFont="1" applyBorder="1" applyAlignment="1">
      <alignment vertical="center"/>
    </xf>
    <xf numFmtId="172" fontId="5" fillId="0" borderId="105" xfId="0" applyNumberFormat="1" applyFont="1" applyBorder="1" applyAlignment="1">
      <alignment vertical="center"/>
    </xf>
    <xf numFmtId="172" fontId="6" fillId="0" borderId="17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0" borderId="104" xfId="0" applyFont="1" applyBorder="1" applyAlignment="1">
      <alignment vertical="center" wrapText="1"/>
    </xf>
    <xf numFmtId="0" fontId="6" fillId="0" borderId="105" xfId="0" applyFont="1" applyBorder="1" applyAlignment="1">
      <alignment vertical="center" wrapText="1"/>
    </xf>
    <xf numFmtId="3" fontId="3" fillId="0" borderId="108" xfId="0" applyNumberFormat="1" applyFont="1" applyBorder="1" applyAlignment="1">
      <alignment horizontal="right" vertical="center" wrapText="1"/>
    </xf>
    <xf numFmtId="3" fontId="3" fillId="0" borderId="112" xfId="0" applyNumberFormat="1" applyFont="1" applyBorder="1" applyAlignment="1">
      <alignment horizontal="right" vertical="center" wrapText="1"/>
    </xf>
    <xf numFmtId="3" fontId="6" fillId="0" borderId="112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vertical="center"/>
    </xf>
    <xf numFmtId="0" fontId="3" fillId="0" borderId="115" xfId="0" applyFont="1" applyBorder="1" applyAlignment="1">
      <alignment horizontal="center" vertical="center"/>
    </xf>
    <xf numFmtId="0" fontId="3" fillId="0" borderId="104" xfId="0" applyFont="1" applyBorder="1" applyAlignment="1">
      <alignment vertical="center"/>
    </xf>
    <xf numFmtId="0" fontId="3" fillId="0" borderId="105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104" xfId="0" applyFont="1" applyBorder="1" applyAlignment="1">
      <alignment horizontal="center"/>
    </xf>
    <xf numFmtId="0" fontId="6" fillId="0" borderId="93" xfId="0" applyFont="1" applyBorder="1" applyAlignment="1">
      <alignment horizontal="center" wrapText="1"/>
    </xf>
    <xf numFmtId="0" fontId="6" fillId="0" borderId="116" xfId="0" applyFont="1" applyBorder="1" applyAlignment="1">
      <alignment/>
    </xf>
    <xf numFmtId="0" fontId="3" fillId="0" borderId="0" xfId="0" applyFont="1" applyAlignment="1">
      <alignment wrapText="1"/>
    </xf>
    <xf numFmtId="0" fontId="6" fillId="0" borderId="51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118" xfId="0" applyFont="1" applyBorder="1" applyAlignment="1">
      <alignment vertical="center" wrapText="1"/>
    </xf>
    <xf numFmtId="0" fontId="3" fillId="0" borderId="33" xfId="0" applyFont="1" applyBorder="1" applyAlignment="1">
      <alignment horizontal="right" vertical="center" wrapText="1"/>
    </xf>
    <xf numFmtId="0" fontId="6" fillId="0" borderId="119" xfId="0" applyFont="1" applyBorder="1" applyAlignment="1">
      <alignment vertical="center" wrapText="1"/>
    </xf>
    <xf numFmtId="0" fontId="6" fillId="0" borderId="120" xfId="0" applyFont="1" applyBorder="1" applyAlignment="1">
      <alignment horizontal="right" vertical="center" wrapText="1"/>
    </xf>
    <xf numFmtId="172" fontId="6" fillId="0" borderId="121" xfId="0" applyNumberFormat="1" applyFont="1" applyBorder="1" applyAlignment="1">
      <alignment horizontal="right" vertical="center" wrapText="1"/>
    </xf>
    <xf numFmtId="0" fontId="6" fillId="4" borderId="104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3" fontId="6" fillId="0" borderId="122" xfId="0" applyNumberFormat="1" applyFont="1" applyBorder="1" applyAlignment="1">
      <alignment vertical="center"/>
    </xf>
    <xf numFmtId="3" fontId="6" fillId="0" borderId="123" xfId="0" applyNumberFormat="1" applyFont="1" applyBorder="1" applyAlignment="1">
      <alignment vertical="center"/>
    </xf>
    <xf numFmtId="3" fontId="6" fillId="0" borderId="124" xfId="0" applyNumberFormat="1" applyFont="1" applyBorder="1" applyAlignment="1">
      <alignment vertical="center"/>
    </xf>
    <xf numFmtId="3" fontId="6" fillId="0" borderId="125" xfId="0" applyNumberFormat="1" applyFont="1" applyBorder="1" applyAlignment="1">
      <alignment vertical="center"/>
    </xf>
    <xf numFmtId="3" fontId="6" fillId="0" borderId="126" xfId="0" applyNumberFormat="1" applyFont="1" applyBorder="1" applyAlignment="1">
      <alignment vertical="center"/>
    </xf>
    <xf numFmtId="3" fontId="3" fillId="0" borderId="12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15" fillId="0" borderId="12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49" fontId="17" fillId="0" borderId="129" xfId="0" applyNumberFormat="1" applyFont="1" applyBorder="1" applyAlignment="1">
      <alignment horizontal="center" vertical="center" wrapText="1"/>
    </xf>
    <xf numFmtId="49" fontId="17" fillId="0" borderId="130" xfId="0" applyNumberFormat="1" applyFont="1" applyBorder="1" applyAlignment="1">
      <alignment horizontal="center" vertical="center" wrapText="1"/>
    </xf>
    <xf numFmtId="49" fontId="17" fillId="0" borderId="131" xfId="0" applyNumberFormat="1" applyFont="1" applyBorder="1" applyAlignment="1">
      <alignment horizontal="center" vertical="center" wrapText="1"/>
    </xf>
    <xf numFmtId="0" fontId="15" fillId="0" borderId="129" xfId="0" applyFont="1" applyBorder="1" applyAlignment="1">
      <alignment horizontal="center" vertical="center" wrapText="1"/>
    </xf>
    <xf numFmtId="0" fontId="15" fillId="0" borderId="130" xfId="0" applyFont="1" applyBorder="1" applyAlignment="1">
      <alignment horizontal="center" vertical="center" wrapText="1"/>
    </xf>
    <xf numFmtId="0" fontId="15" fillId="0" borderId="13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32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65" applyFont="1" applyAlignment="1">
      <alignment horizontal="center" vertical="center" wrapText="1"/>
      <protection/>
    </xf>
    <xf numFmtId="3" fontId="16" fillId="0" borderId="0" xfId="65" applyNumberFormat="1" applyFont="1" applyAlignment="1">
      <alignment horizontal="center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0" fontId="15" fillId="0" borderId="0" xfId="66" applyFont="1" applyFill="1" applyBorder="1" applyAlignment="1">
      <alignment horizontal="center" vertical="center" wrapText="1"/>
      <protection/>
    </xf>
    <xf numFmtId="3" fontId="15" fillId="0" borderId="0" xfId="65" applyNumberFormat="1" applyFont="1" applyAlignment="1">
      <alignment vertical="center" wrapText="1"/>
      <protection/>
    </xf>
    <xf numFmtId="3" fontId="15" fillId="0" borderId="0" xfId="58" applyNumberFormat="1" applyFont="1" applyAlignment="1">
      <alignment horizontal="right" vertical="center" wrapText="1"/>
      <protection/>
    </xf>
    <xf numFmtId="0" fontId="16" fillId="0" borderId="104" xfId="66" applyFont="1" applyFill="1" applyBorder="1" applyAlignment="1">
      <alignment horizontal="center" vertical="center" wrapText="1"/>
      <protection/>
    </xf>
    <xf numFmtId="3" fontId="16" fillId="0" borderId="105" xfId="66" applyNumberFormat="1" applyFont="1" applyFill="1" applyBorder="1" applyAlignment="1">
      <alignment horizontal="center" vertical="center" wrapText="1"/>
      <protection/>
    </xf>
    <xf numFmtId="3" fontId="16" fillId="0" borderId="93" xfId="66" applyNumberFormat="1" applyFont="1" applyFill="1" applyBorder="1" applyAlignment="1">
      <alignment horizontal="center" vertical="center" wrapText="1"/>
      <protection/>
    </xf>
    <xf numFmtId="0" fontId="15" fillId="0" borderId="107" xfId="65" applyFont="1" applyBorder="1" applyAlignment="1">
      <alignment horizontal="center" vertical="center" wrapText="1"/>
      <protection/>
    </xf>
    <xf numFmtId="0" fontId="15" fillId="0" borderId="107" xfId="65" applyFont="1" applyBorder="1" applyAlignment="1">
      <alignment vertical="center" wrapText="1"/>
      <protection/>
    </xf>
    <xf numFmtId="3" fontId="15" fillId="0" borderId="108" xfId="65" applyNumberFormat="1" applyFont="1" applyBorder="1" applyAlignment="1">
      <alignment vertical="center" wrapText="1"/>
      <protection/>
    </xf>
    <xf numFmtId="3" fontId="15" fillId="0" borderId="95" xfId="65" applyNumberFormat="1" applyFont="1" applyFill="1" applyBorder="1" applyAlignment="1">
      <alignment vertical="center" wrapText="1"/>
      <protection/>
    </xf>
    <xf numFmtId="0" fontId="15" fillId="0" borderId="13" xfId="65" applyFont="1" applyBorder="1" applyAlignment="1">
      <alignment vertical="center" wrapText="1"/>
      <protection/>
    </xf>
    <xf numFmtId="3" fontId="15" fillId="0" borderId="112" xfId="65" applyNumberFormat="1" applyFont="1" applyBorder="1" applyAlignment="1">
      <alignment vertical="center" wrapText="1"/>
      <protection/>
    </xf>
    <xf numFmtId="3" fontId="15" fillId="0" borderId="16" xfId="65" applyNumberFormat="1" applyFont="1" applyFill="1" applyBorder="1" applyAlignment="1">
      <alignment vertical="center" wrapText="1"/>
      <protection/>
    </xf>
    <xf numFmtId="11" fontId="15" fillId="0" borderId="13" xfId="65" applyNumberFormat="1" applyFont="1" applyBorder="1" applyAlignment="1">
      <alignment vertical="center" wrapText="1"/>
      <protection/>
    </xf>
    <xf numFmtId="0" fontId="15" fillId="0" borderId="14" xfId="65" applyFont="1" applyBorder="1" applyAlignment="1">
      <alignment vertical="center" wrapText="1"/>
      <protection/>
    </xf>
    <xf numFmtId="3" fontId="15" fillId="0" borderId="109" xfId="65" applyNumberFormat="1" applyFont="1" applyBorder="1" applyAlignment="1">
      <alignment vertical="center" wrapText="1"/>
      <protection/>
    </xf>
    <xf numFmtId="3" fontId="15" fillId="0" borderId="133" xfId="65" applyNumberFormat="1" applyFont="1" applyFill="1" applyBorder="1" applyAlignment="1">
      <alignment vertical="center" wrapText="1"/>
      <protection/>
    </xf>
    <xf numFmtId="3" fontId="16" fillId="0" borderId="105" xfId="65" applyNumberFormat="1" applyFont="1" applyFill="1" applyBorder="1" applyAlignment="1">
      <alignment vertical="center" wrapText="1"/>
      <protection/>
    </xf>
    <xf numFmtId="3" fontId="16" fillId="0" borderId="93" xfId="65" applyNumberFormat="1" applyFont="1" applyFill="1" applyBorder="1" applyAlignment="1">
      <alignment vertical="center" wrapText="1"/>
      <protection/>
    </xf>
    <xf numFmtId="0" fontId="15" fillId="0" borderId="0" xfId="65" applyFont="1" applyFill="1" applyAlignment="1">
      <alignment horizontal="center" vertical="center" wrapText="1"/>
      <protection/>
    </xf>
    <xf numFmtId="3" fontId="15" fillId="0" borderId="0" xfId="65" applyNumberFormat="1" applyFont="1" applyFill="1" applyAlignment="1">
      <alignment vertical="center" wrapText="1"/>
      <protection/>
    </xf>
    <xf numFmtId="0" fontId="16" fillId="0" borderId="0" xfId="65" applyFont="1" applyFill="1" applyAlignment="1">
      <alignment horizontal="center" vertical="center" wrapText="1"/>
      <protection/>
    </xf>
    <xf numFmtId="3" fontId="16" fillId="0" borderId="0" xfId="65" applyNumberFormat="1" applyFont="1" applyFill="1" applyAlignment="1">
      <alignment horizontal="center" vertical="center" wrapText="1"/>
      <protection/>
    </xf>
    <xf numFmtId="0" fontId="15" fillId="0" borderId="0" xfId="64" applyFont="1" applyFill="1" applyBorder="1" applyAlignment="1">
      <alignment horizontal="center" vertical="center" wrapText="1"/>
      <protection/>
    </xf>
    <xf numFmtId="3" fontId="15" fillId="0" borderId="0" xfId="58" applyNumberFormat="1" applyFont="1" applyFill="1" applyAlignment="1">
      <alignment horizontal="right" vertical="center" wrapText="1"/>
      <protection/>
    </xf>
    <xf numFmtId="0" fontId="15" fillId="0" borderId="107" xfId="65" applyFont="1" applyFill="1" applyBorder="1" applyAlignment="1">
      <alignment horizontal="center" vertical="center" wrapText="1"/>
      <protection/>
    </xf>
    <xf numFmtId="0" fontId="15" fillId="0" borderId="107" xfId="65" applyFont="1" applyFill="1" applyBorder="1" applyAlignment="1">
      <alignment vertical="center" wrapText="1"/>
      <protection/>
    </xf>
    <xf numFmtId="3" fontId="15" fillId="0" borderId="108" xfId="65" applyNumberFormat="1" applyFont="1" applyFill="1" applyBorder="1" applyAlignment="1">
      <alignment vertical="center" wrapText="1"/>
      <protection/>
    </xf>
    <xf numFmtId="0" fontId="15" fillId="0" borderId="14" xfId="65" applyFont="1" applyFill="1" applyBorder="1" applyAlignment="1">
      <alignment horizontal="center" vertical="center" wrapText="1"/>
      <protection/>
    </xf>
    <xf numFmtId="0" fontId="15" fillId="0" borderId="14" xfId="65" applyFont="1" applyFill="1" applyBorder="1" applyAlignment="1">
      <alignment vertical="center" wrapText="1"/>
      <protection/>
    </xf>
    <xf numFmtId="3" fontId="15" fillId="0" borderId="109" xfId="65" applyNumberFormat="1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3" fontId="3" fillId="0" borderId="109" xfId="0" applyNumberFormat="1" applyFont="1" applyBorder="1" applyAlignment="1">
      <alignment horizontal="right" vertical="center" wrapText="1"/>
    </xf>
    <xf numFmtId="3" fontId="6" fillId="0" borderId="105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28" xfId="0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 wrapText="1"/>
    </xf>
    <xf numFmtId="172" fontId="6" fillId="0" borderId="92" xfId="0" applyNumberFormat="1" applyFont="1" applyBorder="1" applyAlignment="1">
      <alignment vertical="center"/>
    </xf>
    <xf numFmtId="172" fontId="3" fillId="0" borderId="94" xfId="0" applyNumberFormat="1" applyFont="1" applyBorder="1" applyAlignment="1">
      <alignment vertical="center"/>
    </xf>
    <xf numFmtId="172" fontId="3" fillId="0" borderId="91" xfId="0" applyNumberFormat="1" applyFont="1" applyBorder="1" applyAlignment="1">
      <alignment vertical="center"/>
    </xf>
    <xf numFmtId="172" fontId="6" fillId="0" borderId="96" xfId="0" applyNumberFormat="1" applyFont="1" applyBorder="1" applyAlignment="1">
      <alignment vertical="center"/>
    </xf>
    <xf numFmtId="172" fontId="5" fillId="0" borderId="92" xfId="0" applyNumberFormat="1" applyFont="1" applyBorder="1" applyAlignment="1">
      <alignment vertical="center"/>
    </xf>
    <xf numFmtId="0" fontId="11" fillId="0" borderId="134" xfId="0" applyFont="1" applyBorder="1" applyAlignment="1">
      <alignment horizontal="center" vertical="center"/>
    </xf>
    <xf numFmtId="0" fontId="12" fillId="0" borderId="75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8" fillId="0" borderId="135" xfId="0" applyFont="1" applyBorder="1" applyAlignment="1">
      <alignment horizontal="center" vertical="center" wrapText="1"/>
    </xf>
    <xf numFmtId="3" fontId="3" fillId="0" borderId="136" xfId="0" applyNumberFormat="1" applyFont="1" applyBorder="1" applyAlignment="1">
      <alignment vertical="center"/>
    </xf>
    <xf numFmtId="3" fontId="3" fillId="0" borderId="137" xfId="0" applyNumberFormat="1" applyFont="1" applyBorder="1" applyAlignment="1">
      <alignment vertical="center"/>
    </xf>
    <xf numFmtId="3" fontId="6" fillId="0" borderId="138" xfId="0" applyNumberFormat="1" applyFont="1" applyBorder="1" applyAlignment="1">
      <alignment vertical="center"/>
    </xf>
    <xf numFmtId="3" fontId="6" fillId="0" borderId="139" xfId="0" applyNumberFormat="1" applyFont="1" applyBorder="1" applyAlignment="1">
      <alignment vertical="center"/>
    </xf>
    <xf numFmtId="0" fontId="6" fillId="0" borderId="140" xfId="0" applyFont="1" applyBorder="1" applyAlignment="1">
      <alignment horizontal="center" vertical="center" wrapText="1"/>
    </xf>
    <xf numFmtId="3" fontId="3" fillId="0" borderId="141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3" fontId="6" fillId="0" borderId="82" xfId="0" applyNumberFormat="1" applyFont="1" applyBorder="1" applyAlignment="1">
      <alignment vertical="center"/>
    </xf>
    <xf numFmtId="3" fontId="3" fillId="0" borderId="142" xfId="0" applyNumberFormat="1" applyFont="1" applyBorder="1" applyAlignment="1">
      <alignment vertical="center"/>
    </xf>
    <xf numFmtId="3" fontId="3" fillId="0" borderId="143" xfId="0" applyNumberFormat="1" applyFont="1" applyBorder="1" applyAlignment="1">
      <alignment vertical="center"/>
    </xf>
    <xf numFmtId="3" fontId="3" fillId="0" borderId="83" xfId="0" applyNumberFormat="1" applyFont="1" applyBorder="1" applyAlignment="1">
      <alignment vertical="center"/>
    </xf>
    <xf numFmtId="3" fontId="6" fillId="0" borderId="142" xfId="0" applyNumberFormat="1" applyFont="1" applyBorder="1" applyAlignment="1">
      <alignment vertical="center"/>
    </xf>
    <xf numFmtId="3" fontId="6" fillId="0" borderId="144" xfId="0" applyNumberFormat="1" applyFont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49" fontId="17" fillId="0" borderId="13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21" xfId="0" applyFont="1" applyFill="1" applyBorder="1" applyAlignment="1">
      <alignment vertical="center"/>
    </xf>
    <xf numFmtId="3" fontId="3" fillId="0" borderId="82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3" fontId="3" fillId="0" borderId="123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3" fontId="6" fillId="0" borderId="82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72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7" fontId="11" fillId="0" borderId="0" xfId="0" applyNumberFormat="1" applyFont="1" applyAlignment="1">
      <alignment vertical="center"/>
    </xf>
    <xf numFmtId="0" fontId="11" fillId="0" borderId="52" xfId="0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45" xfId="0" applyFont="1" applyBorder="1" applyAlignment="1">
      <alignment vertical="center"/>
    </xf>
    <xf numFmtId="0" fontId="3" fillId="0" borderId="146" xfId="0" applyFont="1" applyBorder="1" applyAlignment="1">
      <alignment horizontal="center" vertical="center"/>
    </xf>
    <xf numFmtId="0" fontId="3" fillId="0" borderId="147" xfId="0" applyFont="1" applyBorder="1" applyAlignment="1">
      <alignment/>
    </xf>
    <xf numFmtId="0" fontId="3" fillId="0" borderId="0" xfId="0" applyFont="1" applyFill="1" applyAlignment="1">
      <alignment horizontal="right"/>
    </xf>
    <xf numFmtId="3" fontId="3" fillId="0" borderId="112" xfId="0" applyNumberFormat="1" applyFont="1" applyBorder="1" applyAlignment="1">
      <alignment horizontal="right" vertical="center" wrapText="1"/>
    </xf>
    <xf numFmtId="0" fontId="3" fillId="0" borderId="148" xfId="0" applyFont="1" applyBorder="1" applyAlignment="1">
      <alignment vertical="center" wrapText="1"/>
    </xf>
    <xf numFmtId="172" fontId="3" fillId="0" borderId="91" xfId="0" applyNumberFormat="1" applyFont="1" applyBorder="1" applyAlignment="1">
      <alignment vertical="center"/>
    </xf>
    <xf numFmtId="172" fontId="3" fillId="0" borderId="109" xfId="0" applyNumberFormat="1" applyFont="1" applyBorder="1" applyAlignment="1">
      <alignment vertical="center"/>
    </xf>
    <xf numFmtId="2" fontId="3" fillId="0" borderId="0" xfId="0" applyNumberFormat="1" applyFont="1" applyAlignment="1">
      <alignment horizontal="right" vertical="center"/>
    </xf>
    <xf numFmtId="3" fontId="13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3" fillId="0" borderId="53" xfId="0" applyNumberFormat="1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3" fontId="3" fillId="0" borderId="55" xfId="0" applyNumberFormat="1" applyFont="1" applyBorder="1" applyAlignment="1">
      <alignment vertical="center"/>
    </xf>
    <xf numFmtId="3" fontId="3" fillId="0" borderId="58" xfId="0" applyNumberFormat="1" applyFont="1" applyBorder="1" applyAlignment="1">
      <alignment vertical="center"/>
    </xf>
    <xf numFmtId="3" fontId="3" fillId="0" borderId="105" xfId="0" applyNumberFormat="1" applyFont="1" applyBorder="1" applyAlignment="1">
      <alignment vertical="center"/>
    </xf>
    <xf numFmtId="3" fontId="3" fillId="0" borderId="93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2" fillId="0" borderId="129" xfId="0" applyFont="1" applyFill="1" applyBorder="1" applyAlignment="1">
      <alignment horizontal="left" vertical="center"/>
    </xf>
    <xf numFmtId="0" fontId="11" fillId="0" borderId="130" xfId="0" applyFont="1" applyFill="1" applyBorder="1" applyAlignment="1">
      <alignment horizontal="left" vertical="center"/>
    </xf>
    <xf numFmtId="0" fontId="12" fillId="0" borderId="130" xfId="0" applyFont="1" applyFill="1" applyBorder="1" applyAlignment="1">
      <alignment horizontal="left" vertical="center"/>
    </xf>
    <xf numFmtId="0" fontId="11" fillId="0" borderId="131" xfId="0" applyFont="1" applyFill="1" applyBorder="1" applyAlignment="1">
      <alignment horizontal="left" vertical="center"/>
    </xf>
    <xf numFmtId="0" fontId="19" fillId="0" borderId="52" xfId="0" applyFont="1" applyFill="1" applyBorder="1" applyAlignment="1">
      <alignment horizontal="left" vertical="center"/>
    </xf>
    <xf numFmtId="0" fontId="11" fillId="0" borderId="149" xfId="0" applyFont="1" applyFill="1" applyBorder="1" applyAlignment="1">
      <alignment vertical="center"/>
    </xf>
    <xf numFmtId="0" fontId="11" fillId="0" borderId="150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52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0" fontId="9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95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11" fillId="0" borderId="13" xfId="0" applyFont="1" applyBorder="1" applyAlignment="1">
      <alignment horizontal="right" vertical="center"/>
    </xf>
    <xf numFmtId="3" fontId="3" fillId="0" borderId="115" xfId="0" applyNumberFormat="1" applyFont="1" applyBorder="1" applyAlignment="1">
      <alignment horizontal="right" vertical="center"/>
    </xf>
    <xf numFmtId="3" fontId="3" fillId="0" borderId="115" xfId="0" applyNumberFormat="1" applyFont="1" applyBorder="1" applyAlignment="1">
      <alignment vertical="center"/>
    </xf>
    <xf numFmtId="3" fontId="3" fillId="0" borderId="152" xfId="0" applyNumberFormat="1" applyFont="1" applyBorder="1" applyAlignment="1">
      <alignment vertical="center"/>
    </xf>
    <xf numFmtId="3" fontId="3" fillId="0" borderId="146" xfId="0" applyNumberFormat="1" applyFont="1" applyBorder="1" applyAlignment="1">
      <alignment vertical="center"/>
    </xf>
    <xf numFmtId="3" fontId="3" fillId="0" borderId="153" xfId="0" applyNumberFormat="1" applyFont="1" applyBorder="1" applyAlignment="1">
      <alignment vertical="center"/>
    </xf>
    <xf numFmtId="3" fontId="3" fillId="0" borderId="154" xfId="0" applyNumberFormat="1" applyFont="1" applyBorder="1" applyAlignment="1">
      <alignment horizontal="right" vertical="center"/>
    </xf>
    <xf numFmtId="3" fontId="3" fillId="0" borderId="154" xfId="0" applyNumberFormat="1" applyFont="1" applyBorder="1" applyAlignment="1">
      <alignment vertical="center"/>
    </xf>
    <xf numFmtId="3" fontId="3" fillId="0" borderId="155" xfId="0" applyNumberFormat="1" applyFont="1" applyBorder="1" applyAlignment="1">
      <alignment vertical="center"/>
    </xf>
    <xf numFmtId="3" fontId="3" fillId="0" borderId="105" xfId="0" applyNumberFormat="1" applyFont="1" applyBorder="1" applyAlignment="1">
      <alignment horizontal="right" vertical="center"/>
    </xf>
    <xf numFmtId="3" fontId="3" fillId="0" borderId="156" xfId="0" applyNumberFormat="1" applyFont="1" applyBorder="1" applyAlignment="1">
      <alignment/>
    </xf>
    <xf numFmtId="3" fontId="3" fillId="0" borderId="157" xfId="0" applyNumberFormat="1" applyFont="1" applyBorder="1" applyAlignment="1">
      <alignment vertical="center"/>
    </xf>
    <xf numFmtId="3" fontId="6" fillId="0" borderId="158" xfId="0" applyNumberFormat="1" applyFont="1" applyBorder="1" applyAlignment="1">
      <alignment vertical="center"/>
    </xf>
    <xf numFmtId="3" fontId="7" fillId="0" borderId="108" xfId="0" applyNumberFormat="1" applyFont="1" applyBorder="1" applyAlignment="1">
      <alignment vertical="center"/>
    </xf>
    <xf numFmtId="3" fontId="3" fillId="0" borderId="108" xfId="0" applyNumberFormat="1" applyFont="1" applyBorder="1" applyAlignment="1">
      <alignment vertical="center"/>
    </xf>
    <xf numFmtId="3" fontId="3" fillId="0" borderId="95" xfId="0" applyNumberFormat="1" applyFont="1" applyBorder="1" applyAlignment="1">
      <alignment vertical="center"/>
    </xf>
    <xf numFmtId="3" fontId="7" fillId="0" borderId="95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3" fillId="0" borderId="112" xfId="0" applyNumberFormat="1" applyFont="1" applyBorder="1" applyAlignment="1">
      <alignment vertical="center"/>
    </xf>
    <xf numFmtId="3" fontId="3" fillId="0" borderId="159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0" borderId="158" xfId="0" applyNumberFormat="1" applyFont="1" applyBorder="1" applyAlignment="1">
      <alignment vertical="center"/>
    </xf>
    <xf numFmtId="3" fontId="3" fillId="0" borderId="59" xfId="0" applyNumberFormat="1" applyFont="1" applyBorder="1" applyAlignment="1">
      <alignment vertical="center"/>
    </xf>
    <xf numFmtId="3" fontId="7" fillId="0" borderId="112" xfId="0" applyNumberFormat="1" applyFont="1" applyFill="1" applyBorder="1" applyAlignment="1">
      <alignment vertical="center"/>
    </xf>
    <xf numFmtId="3" fontId="7" fillId="0" borderId="115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0" fontId="15" fillId="0" borderId="130" xfId="0" applyFont="1" applyBorder="1" applyAlignment="1">
      <alignment horizontal="left" vertical="center" wrapText="1" indent="2"/>
    </xf>
    <xf numFmtId="177" fontId="15" fillId="0" borderId="0" xfId="0" applyNumberFormat="1" applyFont="1" applyBorder="1" applyAlignment="1">
      <alignment vertical="center" wrapText="1"/>
    </xf>
    <xf numFmtId="177" fontId="15" fillId="0" borderId="0" xfId="0" applyNumberFormat="1" applyFont="1" applyAlignment="1">
      <alignment horizontal="right" vertical="center" wrapText="1"/>
    </xf>
    <xf numFmtId="3" fontId="6" fillId="0" borderId="160" xfId="0" applyNumberFormat="1" applyFont="1" applyBorder="1" applyAlignment="1">
      <alignment vertical="center"/>
    </xf>
    <xf numFmtId="3" fontId="3" fillId="0" borderId="70" xfId="0" applyNumberFormat="1" applyFont="1" applyBorder="1" applyAlignment="1">
      <alignment vertical="center"/>
    </xf>
    <xf numFmtId="3" fontId="6" fillId="0" borderId="161" xfId="0" applyNumberFormat="1" applyFont="1" applyBorder="1" applyAlignment="1">
      <alignment vertical="center"/>
    </xf>
    <xf numFmtId="3" fontId="6" fillId="0" borderId="162" xfId="0" applyNumberFormat="1" applyFont="1" applyBorder="1" applyAlignment="1">
      <alignment vertical="center"/>
    </xf>
    <xf numFmtId="3" fontId="6" fillId="0" borderId="163" xfId="0" applyNumberFormat="1" applyFont="1" applyBorder="1" applyAlignment="1">
      <alignment vertical="center"/>
    </xf>
    <xf numFmtId="3" fontId="6" fillId="0" borderId="112" xfId="0" applyNumberFormat="1" applyFont="1" applyBorder="1" applyAlignment="1">
      <alignment vertical="center"/>
    </xf>
    <xf numFmtId="3" fontId="6" fillId="0" borderId="109" xfId="0" applyNumberFormat="1" applyFont="1" applyBorder="1" applyAlignment="1">
      <alignment vertical="center"/>
    </xf>
    <xf numFmtId="3" fontId="13" fillId="0" borderId="105" xfId="0" applyNumberFormat="1" applyFont="1" applyBorder="1" applyAlignment="1">
      <alignment vertical="center"/>
    </xf>
    <xf numFmtId="3" fontId="13" fillId="0" borderId="93" xfId="0" applyNumberFormat="1" applyFont="1" applyBorder="1" applyAlignment="1">
      <alignment vertical="center"/>
    </xf>
    <xf numFmtId="3" fontId="6" fillId="0" borderId="164" xfId="0" applyNumberFormat="1" applyFont="1" applyBorder="1" applyAlignment="1">
      <alignment vertical="center"/>
    </xf>
    <xf numFmtId="3" fontId="6" fillId="0" borderId="165" xfId="0" applyNumberFormat="1" applyFont="1" applyBorder="1" applyAlignment="1">
      <alignment vertical="center"/>
    </xf>
    <xf numFmtId="0" fontId="17" fillId="0" borderId="14" xfId="0" applyFont="1" applyBorder="1" applyAlignment="1">
      <alignment horizontal="left" vertical="center" wrapText="1"/>
    </xf>
    <xf numFmtId="0" fontId="15" fillId="0" borderId="166" xfId="0" applyFont="1" applyBorder="1" applyAlignment="1">
      <alignment horizontal="left" vertical="center" wrapText="1"/>
    </xf>
    <xf numFmtId="0" fontId="15" fillId="0" borderId="167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168" xfId="0" applyFont="1" applyBorder="1" applyAlignment="1">
      <alignment horizontal="center" vertical="center" wrapText="1"/>
    </xf>
    <xf numFmtId="3" fontId="6" fillId="0" borderId="169" xfId="0" applyNumberFormat="1" applyFont="1" applyFill="1" applyBorder="1" applyAlignment="1">
      <alignment vertical="center"/>
    </xf>
    <xf numFmtId="3" fontId="6" fillId="0" borderId="170" xfId="0" applyNumberFormat="1" applyFont="1" applyFill="1" applyBorder="1" applyAlignment="1">
      <alignment vertical="center"/>
    </xf>
    <xf numFmtId="3" fontId="3" fillId="0" borderId="171" xfId="0" applyNumberFormat="1" applyFont="1" applyFill="1" applyBorder="1" applyAlignment="1">
      <alignment vertical="center"/>
    </xf>
    <xf numFmtId="3" fontId="3" fillId="0" borderId="136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6" fillId="0" borderId="122" xfId="0" applyNumberFormat="1" applyFont="1" applyFill="1" applyBorder="1" applyAlignment="1">
      <alignment vertical="center"/>
    </xf>
    <xf numFmtId="3" fontId="6" fillId="0" borderId="12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124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112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10" fontId="6" fillId="0" borderId="10" xfId="0" applyNumberFormat="1" applyFont="1" applyBorder="1" applyAlignment="1">
      <alignment vertical="center"/>
    </xf>
    <xf numFmtId="0" fontId="12" fillId="0" borderId="131" xfId="0" applyFont="1" applyBorder="1" applyAlignment="1">
      <alignment vertical="center"/>
    </xf>
    <xf numFmtId="3" fontId="3" fillId="0" borderId="172" xfId="0" applyNumberFormat="1" applyFont="1" applyBorder="1" applyAlignment="1">
      <alignment vertical="center"/>
    </xf>
    <xf numFmtId="3" fontId="3" fillId="0" borderId="17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108" xfId="0" applyNumberFormat="1" applyFont="1" applyFill="1" applyBorder="1" applyAlignment="1">
      <alignment vertical="center"/>
    </xf>
    <xf numFmtId="3" fontId="3" fillId="0" borderId="174" xfId="0" applyNumberFormat="1" applyFont="1" applyFill="1" applyBorder="1" applyAlignment="1">
      <alignment vertical="center"/>
    </xf>
    <xf numFmtId="3" fontId="3" fillId="0" borderId="175" xfId="0" applyNumberFormat="1" applyFont="1" applyFill="1" applyBorder="1" applyAlignment="1">
      <alignment vertical="center"/>
    </xf>
    <xf numFmtId="3" fontId="3" fillId="0" borderId="176" xfId="0" applyNumberFormat="1" applyFont="1" applyFill="1" applyBorder="1" applyAlignment="1">
      <alignment vertical="center"/>
    </xf>
    <xf numFmtId="3" fontId="6" fillId="0" borderId="177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3" fontId="6" fillId="0" borderId="171" xfId="0" applyNumberFormat="1" applyFont="1" applyFill="1" applyBorder="1" applyAlignment="1">
      <alignment vertical="center"/>
    </xf>
    <xf numFmtId="3" fontId="6" fillId="0" borderId="178" xfId="0" applyNumberFormat="1" applyFont="1" applyBorder="1" applyAlignment="1">
      <alignment vertical="center"/>
    </xf>
    <xf numFmtId="3" fontId="3" fillId="0" borderId="92" xfId="0" applyNumberFormat="1" applyFont="1" applyBorder="1" applyAlignment="1">
      <alignment vertical="center"/>
    </xf>
    <xf numFmtId="3" fontId="13" fillId="0" borderId="92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10" fontId="6" fillId="0" borderId="172" xfId="0" applyNumberFormat="1" applyFont="1" applyBorder="1" applyAlignment="1">
      <alignment vertical="center"/>
    </xf>
    <xf numFmtId="10" fontId="3" fillId="0" borderId="172" xfId="0" applyNumberFormat="1" applyFont="1" applyBorder="1" applyAlignment="1">
      <alignment vertical="center"/>
    </xf>
    <xf numFmtId="10" fontId="6" fillId="0" borderId="71" xfId="0" applyNumberFormat="1" applyFont="1" applyBorder="1" applyAlignment="1">
      <alignment vertical="center"/>
    </xf>
    <xf numFmtId="3" fontId="6" fillId="0" borderId="179" xfId="0" applyNumberFormat="1" applyFont="1" applyBorder="1" applyAlignment="1">
      <alignment vertical="center"/>
    </xf>
    <xf numFmtId="10" fontId="3" fillId="0" borderId="81" xfId="0" applyNumberFormat="1" applyFont="1" applyFill="1" applyBorder="1" applyAlignment="1">
      <alignment vertical="center"/>
    </xf>
    <xf numFmtId="10" fontId="3" fillId="0" borderId="80" xfId="0" applyNumberFormat="1" applyFont="1" applyFill="1" applyBorder="1" applyAlignment="1">
      <alignment vertical="center"/>
    </xf>
    <xf numFmtId="10" fontId="3" fillId="0" borderId="84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0" fontId="12" fillId="0" borderId="92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/>
    </xf>
    <xf numFmtId="177" fontId="11" fillId="0" borderId="0" xfId="0" applyNumberFormat="1" applyFont="1" applyBorder="1" applyAlignment="1">
      <alignment vertical="center"/>
    </xf>
    <xf numFmtId="3" fontId="6" fillId="0" borderId="93" xfId="0" applyNumberFormat="1" applyFont="1" applyFill="1" applyBorder="1" applyAlignment="1">
      <alignment horizontal="right" vertical="center" wrapText="1"/>
    </xf>
    <xf numFmtId="3" fontId="6" fillId="0" borderId="105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112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1" fillId="0" borderId="147" xfId="0" applyFont="1" applyBorder="1" applyAlignment="1">
      <alignment horizontal="left"/>
    </xf>
    <xf numFmtId="3" fontId="3" fillId="0" borderId="180" xfId="0" applyNumberFormat="1" applyFont="1" applyBorder="1" applyAlignment="1">
      <alignment/>
    </xf>
    <xf numFmtId="3" fontId="3" fillId="0" borderId="181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0" fontId="3" fillId="0" borderId="0" xfId="0" applyFont="1" applyAlignment="1">
      <alignment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1" fillId="32" borderId="112" xfId="59" applyFont="1" applyFill="1" applyBorder="1" applyAlignment="1">
      <alignment horizontal="center" vertical="center" wrapText="1"/>
      <protection/>
    </xf>
    <xf numFmtId="0" fontId="91" fillId="32" borderId="112" xfId="59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90" fillId="0" borderId="0" xfId="59" applyFont="1" applyBorder="1" applyAlignment="1">
      <alignment horizontal="left" vertical="center" wrapText="1"/>
      <protection/>
    </xf>
    <xf numFmtId="0" fontId="90" fillId="32" borderId="112" xfId="59" applyFont="1" applyFill="1" applyBorder="1" applyAlignment="1">
      <alignment horizontal="lef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/>
    </xf>
    <xf numFmtId="0" fontId="18" fillId="0" borderId="0" xfId="57" applyFont="1" applyFill="1" applyAlignment="1">
      <alignment horizontal="center" vertical="top" wrapText="1"/>
      <protection/>
    </xf>
    <xf numFmtId="0" fontId="3" fillId="0" borderId="0" xfId="57" applyFont="1" applyFill="1">
      <alignment/>
      <protection/>
    </xf>
    <xf numFmtId="0" fontId="18" fillId="0" borderId="112" xfId="57" applyFont="1" applyFill="1" applyBorder="1" applyAlignment="1">
      <alignment horizontal="center" vertical="top" wrapText="1"/>
      <protection/>
    </xf>
    <xf numFmtId="0" fontId="18" fillId="0" borderId="112" xfId="57" applyFont="1" applyFill="1" applyBorder="1" applyAlignment="1">
      <alignment horizontal="center" vertical="center" wrapText="1"/>
      <protection/>
    </xf>
    <xf numFmtId="0" fontId="3" fillId="0" borderId="0" xfId="57" applyFont="1" applyFill="1" applyAlignment="1">
      <alignment horizontal="center"/>
      <protection/>
    </xf>
    <xf numFmtId="0" fontId="3" fillId="0" borderId="11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6" fillId="0" borderId="0" xfId="57" applyFont="1" applyFill="1" applyAlignment="1">
      <alignment horizontal="center" vertical="top" wrapText="1"/>
      <protection/>
    </xf>
    <xf numFmtId="0" fontId="6" fillId="0" borderId="0" xfId="57" applyFont="1" applyFill="1">
      <alignment/>
      <protection/>
    </xf>
    <xf numFmtId="0" fontId="18" fillId="0" borderId="112" xfId="0" applyFont="1" applyFill="1" applyBorder="1" applyAlignment="1">
      <alignment horizontal="center" vertical="top" wrapText="1"/>
    </xf>
    <xf numFmtId="0" fontId="3" fillId="0" borderId="0" xfId="57" applyFont="1" applyFill="1" applyAlignment="1">
      <alignment horizontal="center" vertical="top" wrapText="1"/>
      <protection/>
    </xf>
    <xf numFmtId="0" fontId="3" fillId="0" borderId="0" xfId="0" applyFont="1" applyFill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indent="1"/>
    </xf>
    <xf numFmtId="177" fontId="0" fillId="0" borderId="0" xfId="0" applyNumberFormat="1" applyAlignment="1">
      <alignment/>
    </xf>
    <xf numFmtId="0" fontId="18" fillId="0" borderId="0" xfId="0" applyFont="1" applyFill="1" applyAlignment="1">
      <alignment horizontal="center" vertical="center" wrapText="1"/>
    </xf>
    <xf numFmtId="177" fontId="23" fillId="0" borderId="112" xfId="0" applyNumberFormat="1" applyFont="1" applyBorder="1" applyAlignment="1">
      <alignment vertical="center" wrapText="1"/>
    </xf>
    <xf numFmtId="0" fontId="11" fillId="0" borderId="1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1" fillId="0" borderId="182" xfId="0" applyFont="1" applyFill="1" applyBorder="1" applyAlignment="1">
      <alignment vertical="center"/>
    </xf>
    <xf numFmtId="0" fontId="11" fillId="0" borderId="132" xfId="0" applyFont="1" applyFill="1" applyBorder="1" applyAlignment="1">
      <alignment vertical="center"/>
    </xf>
    <xf numFmtId="3" fontId="6" fillId="0" borderId="179" xfId="0" applyNumberFormat="1" applyFont="1" applyFill="1" applyBorder="1" applyAlignment="1">
      <alignment vertical="center"/>
    </xf>
    <xf numFmtId="3" fontId="6" fillId="0" borderId="112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91" fillId="0" borderId="0" xfId="59" applyNumberFormat="1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3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11" fillId="0" borderId="0" xfId="57" applyFont="1" applyFill="1" applyAlignment="1">
      <alignment horizontal="left" vertical="top" wrapText="1"/>
      <protection/>
    </xf>
    <xf numFmtId="3" fontId="11" fillId="0" borderId="0" xfId="57" applyNumberFormat="1" applyFont="1" applyFill="1" applyAlignment="1">
      <alignment horizontal="right" vertical="top" wrapText="1"/>
      <protection/>
    </xf>
    <xf numFmtId="0" fontId="11" fillId="0" borderId="0" xfId="0" applyFont="1" applyFill="1" applyAlignment="1">
      <alignment horizontal="center" vertical="center"/>
    </xf>
    <xf numFmtId="0" fontId="3" fillId="0" borderId="183" xfId="0" applyFont="1" applyBorder="1" applyAlignment="1">
      <alignment horizontal="center"/>
    </xf>
    <xf numFmtId="3" fontId="15" fillId="0" borderId="0" xfId="0" applyNumberFormat="1" applyFont="1" applyBorder="1" applyAlignment="1">
      <alignment vertical="center" wrapText="1"/>
    </xf>
    <xf numFmtId="3" fontId="11" fillId="0" borderId="0" xfId="63" applyNumberFormat="1" applyFont="1" applyBorder="1" applyAlignment="1">
      <alignment horizontal="right" vertical="center"/>
      <protection/>
    </xf>
    <xf numFmtId="3" fontId="11" fillId="0" borderId="0" xfId="62" applyNumberFormat="1" applyFont="1" applyBorder="1" applyAlignment="1">
      <alignment horizontal="right" vertical="center" wrapText="1"/>
      <protection/>
    </xf>
    <xf numFmtId="3" fontId="11" fillId="0" borderId="0" xfId="62" applyNumberFormat="1" applyFont="1" applyBorder="1" applyAlignment="1">
      <alignment horizontal="right" vertical="center"/>
      <protection/>
    </xf>
    <xf numFmtId="3" fontId="11" fillId="0" borderId="0" xfId="0" applyNumberFormat="1" applyFont="1" applyBorder="1" applyAlignment="1">
      <alignment horizontal="right" vertical="center" wrapText="1"/>
    </xf>
    <xf numFmtId="0" fontId="86" fillId="33" borderId="0" xfId="0" applyFont="1" applyFill="1" applyAlignment="1">
      <alignment/>
    </xf>
    <xf numFmtId="0" fontId="92" fillId="33" borderId="0" xfId="0" applyFont="1" applyFill="1" applyAlignment="1">
      <alignment/>
    </xf>
    <xf numFmtId="3" fontId="92" fillId="33" borderId="0" xfId="0" applyNumberFormat="1" applyFont="1" applyFill="1" applyAlignment="1">
      <alignment horizontal="right"/>
    </xf>
    <xf numFmtId="0" fontId="93" fillId="33" borderId="0" xfId="0" applyFont="1" applyFill="1" applyAlignment="1">
      <alignment wrapText="1"/>
    </xf>
    <xf numFmtId="3" fontId="93" fillId="33" borderId="0" xfId="0" applyNumberFormat="1" applyFont="1" applyFill="1" applyAlignment="1">
      <alignment horizontal="right"/>
    </xf>
    <xf numFmtId="0" fontId="94" fillId="33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96" fillId="0" borderId="0" xfId="0" applyNumberFormat="1" applyFont="1" applyAlignment="1">
      <alignment horizontal="right"/>
    </xf>
    <xf numFmtId="0" fontId="94" fillId="0" borderId="0" xfId="0" applyFont="1" applyAlignment="1">
      <alignment/>
    </xf>
    <xf numFmtId="0" fontId="93" fillId="0" borderId="0" xfId="0" applyFont="1" applyAlignment="1">
      <alignment/>
    </xf>
    <xf numFmtId="0" fontId="96" fillId="0" borderId="0" xfId="0" applyFont="1" applyAlignment="1">
      <alignment horizontal="right"/>
    </xf>
    <xf numFmtId="0" fontId="69" fillId="0" borderId="0" xfId="0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right"/>
    </xf>
    <xf numFmtId="0" fontId="93" fillId="0" borderId="0" xfId="0" applyFont="1" applyAlignment="1">
      <alignment horizontal="right"/>
    </xf>
    <xf numFmtId="3" fontId="94" fillId="0" borderId="0" xfId="0" applyNumberFormat="1" applyFont="1" applyAlignment="1">
      <alignment horizontal="right"/>
    </xf>
    <xf numFmtId="3" fontId="93" fillId="0" borderId="0" xfId="0" applyNumberFormat="1" applyFont="1" applyAlignment="1">
      <alignment horizontal="right"/>
    </xf>
    <xf numFmtId="0" fontId="96" fillId="0" borderId="0" xfId="0" applyFont="1" applyAlignment="1">
      <alignment horizontal="left" indent="2"/>
    </xf>
    <xf numFmtId="183" fontId="96" fillId="0" borderId="0" xfId="0" applyNumberFormat="1" applyFont="1" applyAlignment="1">
      <alignment horizontal="right"/>
    </xf>
    <xf numFmtId="3" fontId="7" fillId="0" borderId="154" xfId="0" applyNumberFormat="1" applyFont="1" applyBorder="1" applyAlignment="1">
      <alignment vertical="center"/>
    </xf>
    <xf numFmtId="3" fontId="7" fillId="0" borderId="184" xfId="0" applyNumberFormat="1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 wrapText="1"/>
    </xf>
    <xf numFmtId="0" fontId="6" fillId="0" borderId="185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11" fillId="0" borderId="0" xfId="0" applyNumberFormat="1" applyFont="1" applyAlignment="1">
      <alignment vertical="center"/>
    </xf>
    <xf numFmtId="0" fontId="6" fillId="0" borderId="71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3" fillId="0" borderId="21" xfId="0" applyFont="1" applyBorder="1" applyAlignment="1">
      <alignment vertical="center"/>
    </xf>
    <xf numFmtId="0" fontId="25" fillId="0" borderId="130" xfId="0" applyFont="1" applyBorder="1" applyAlignment="1">
      <alignment vertical="center"/>
    </xf>
    <xf numFmtId="0" fontId="6" fillId="0" borderId="23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3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vertical="center"/>
    </xf>
    <xf numFmtId="3" fontId="11" fillId="0" borderId="149" xfId="0" applyNumberFormat="1" applyFont="1" applyBorder="1" applyAlignment="1">
      <alignment vertical="center"/>
    </xf>
    <xf numFmtId="3" fontId="11" fillId="0" borderId="186" xfId="0" applyNumberFormat="1" applyFont="1" applyBorder="1" applyAlignment="1">
      <alignment vertical="center"/>
    </xf>
    <xf numFmtId="3" fontId="11" fillId="0" borderId="112" xfId="0" applyNumberFormat="1" applyFont="1" applyBorder="1" applyAlignment="1">
      <alignment vertical="center"/>
    </xf>
    <xf numFmtId="3" fontId="11" fillId="0" borderId="91" xfId="0" applyNumberFormat="1" applyFont="1" applyBorder="1" applyAlignment="1">
      <alignment vertical="center"/>
    </xf>
    <xf numFmtId="3" fontId="11" fillId="0" borderId="109" xfId="0" applyNumberFormat="1" applyFont="1" applyBorder="1" applyAlignment="1">
      <alignment vertical="center"/>
    </xf>
    <xf numFmtId="3" fontId="11" fillId="0" borderId="133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92" xfId="0" applyNumberFormat="1" applyFont="1" applyBorder="1" applyAlignment="1">
      <alignment vertical="center"/>
    </xf>
    <xf numFmtId="3" fontId="19" fillId="0" borderId="105" xfId="0" applyNumberFormat="1" applyFont="1" applyBorder="1" applyAlignment="1">
      <alignment vertical="center"/>
    </xf>
    <xf numFmtId="3" fontId="19" fillId="0" borderId="93" xfId="0" applyNumberFormat="1" applyFont="1" applyBorder="1" applyAlignment="1">
      <alignment vertical="center"/>
    </xf>
    <xf numFmtId="3" fontId="26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1" fillId="0" borderId="95" xfId="0" applyNumberFormat="1" applyFont="1" applyBorder="1" applyAlignment="1">
      <alignment vertical="center"/>
    </xf>
    <xf numFmtId="3" fontId="11" fillId="0" borderId="182" xfId="0" applyNumberFormat="1" applyFont="1" applyBorder="1" applyAlignment="1">
      <alignment vertical="center"/>
    </xf>
    <xf numFmtId="3" fontId="11" fillId="0" borderId="94" xfId="0" applyNumberFormat="1" applyFont="1" applyBorder="1" applyAlignment="1">
      <alignment vertical="center"/>
    </xf>
    <xf numFmtId="3" fontId="11" fillId="0" borderId="108" xfId="0" applyNumberFormat="1" applyFont="1" applyBorder="1" applyAlignment="1">
      <alignment vertical="center"/>
    </xf>
    <xf numFmtId="3" fontId="11" fillId="0" borderId="95" xfId="0" applyNumberFormat="1" applyFont="1" applyFill="1" applyBorder="1" applyAlignment="1">
      <alignment vertical="center"/>
    </xf>
    <xf numFmtId="3" fontId="11" fillId="0" borderId="16" xfId="0" applyNumberFormat="1" applyFont="1" applyBorder="1" applyAlignment="1">
      <alignment/>
    </xf>
    <xf numFmtId="3" fontId="11" fillId="0" borderId="186" xfId="0" applyNumberFormat="1" applyFont="1" applyBorder="1" applyAlignment="1">
      <alignment/>
    </xf>
    <xf numFmtId="3" fontId="11" fillId="0" borderId="112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132" xfId="0" applyNumberFormat="1" applyFont="1" applyBorder="1" applyAlignment="1">
      <alignment vertical="center"/>
    </xf>
    <xf numFmtId="3" fontId="12" fillId="0" borderId="93" xfId="0" applyNumberFormat="1" applyFont="1" applyBorder="1" applyAlignment="1">
      <alignment vertical="center"/>
    </xf>
    <xf numFmtId="3" fontId="12" fillId="0" borderId="92" xfId="0" applyNumberFormat="1" applyFont="1" applyBorder="1" applyAlignment="1">
      <alignment vertical="center"/>
    </xf>
    <xf numFmtId="3" fontId="12" fillId="0" borderId="105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1" fillId="0" borderId="97" xfId="0" applyNumberFormat="1" applyFont="1" applyBorder="1" applyAlignment="1">
      <alignment vertical="center"/>
    </xf>
    <xf numFmtId="3" fontId="11" fillId="0" borderId="96" xfId="0" applyNumberFormat="1" applyFont="1" applyBorder="1" applyAlignment="1">
      <alignment vertical="center"/>
    </xf>
    <xf numFmtId="3" fontId="11" fillId="0" borderId="111" xfId="0" applyNumberFormat="1" applyFont="1" applyBorder="1" applyAlignment="1">
      <alignment vertical="center"/>
    </xf>
    <xf numFmtId="3" fontId="5" fillId="0" borderId="93" xfId="0" applyNumberFormat="1" applyFont="1" applyBorder="1" applyAlignment="1">
      <alignment vertical="center"/>
    </xf>
    <xf numFmtId="3" fontId="5" fillId="0" borderId="92" xfId="0" applyNumberFormat="1" applyFont="1" applyBorder="1" applyAlignment="1">
      <alignment vertical="center"/>
    </xf>
    <xf numFmtId="3" fontId="5" fillId="0" borderId="105" xfId="0" applyNumberFormat="1" applyFont="1" applyBorder="1" applyAlignment="1">
      <alignment vertical="center"/>
    </xf>
    <xf numFmtId="3" fontId="19" fillId="0" borderId="108" xfId="0" applyNumberFormat="1" applyFont="1" applyBorder="1" applyAlignment="1">
      <alignment vertical="center"/>
    </xf>
    <xf numFmtId="3" fontId="19" fillId="0" borderId="94" xfId="0" applyNumberFormat="1" applyFont="1" applyBorder="1" applyAlignment="1">
      <alignment vertical="center"/>
    </xf>
    <xf numFmtId="3" fontId="3" fillId="0" borderId="112" xfId="0" applyNumberFormat="1" applyFont="1" applyBorder="1" applyAlignment="1">
      <alignment vertical="center"/>
    </xf>
    <xf numFmtId="3" fontId="3" fillId="0" borderId="112" xfId="57" applyNumberFormat="1" applyFont="1" applyBorder="1" applyAlignment="1">
      <alignment horizontal="right" vertical="center" wrapText="1"/>
      <protection/>
    </xf>
    <xf numFmtId="0" fontId="3" fillId="0" borderId="101" xfId="0" applyFont="1" applyFill="1" applyBorder="1" applyAlignment="1">
      <alignment vertical="center"/>
    </xf>
    <xf numFmtId="0" fontId="3" fillId="0" borderId="13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3" fontId="11" fillId="0" borderId="16" xfId="0" applyNumberFormat="1" applyFont="1" applyFill="1" applyBorder="1" applyAlignment="1">
      <alignment vertical="center"/>
    </xf>
    <xf numFmtId="3" fontId="11" fillId="0" borderId="133" xfId="0" applyNumberFormat="1" applyFont="1" applyFill="1" applyBorder="1" applyAlignment="1">
      <alignment vertical="center"/>
    </xf>
    <xf numFmtId="3" fontId="11" fillId="0" borderId="112" xfId="63" applyNumberFormat="1" applyFont="1" applyBorder="1" applyAlignment="1">
      <alignment horizontal="right" vertical="center"/>
      <protection/>
    </xf>
    <xf numFmtId="3" fontId="6" fillId="0" borderId="111" xfId="0" applyNumberFormat="1" applyFont="1" applyFill="1" applyBorder="1" applyAlignment="1">
      <alignment horizontal="right" vertical="center" wrapText="1"/>
    </xf>
    <xf numFmtId="0" fontId="0" fillId="0" borderId="112" xfId="0" applyBorder="1" applyAlignment="1">
      <alignment/>
    </xf>
    <xf numFmtId="0" fontId="2" fillId="0" borderId="112" xfId="0" applyFont="1" applyBorder="1" applyAlignment="1">
      <alignment/>
    </xf>
    <xf numFmtId="37" fontId="61" fillId="0" borderId="112" xfId="0" applyNumberFormat="1" applyFont="1" applyBorder="1" applyAlignment="1">
      <alignment horizontal="left"/>
    </xf>
    <xf numFmtId="0" fontId="61" fillId="0" borderId="112" xfId="0" applyFont="1" applyBorder="1" applyAlignment="1">
      <alignment/>
    </xf>
    <xf numFmtId="0" fontId="97" fillId="0" borderId="112" xfId="0" applyFont="1" applyBorder="1" applyAlignment="1">
      <alignment horizontal="center" vertical="top"/>
    </xf>
    <xf numFmtId="0" fontId="97" fillId="0" borderId="112" xfId="0" applyFont="1" applyBorder="1" applyAlignment="1">
      <alignment vertical="top"/>
    </xf>
    <xf numFmtId="3" fontId="98" fillId="0" borderId="112" xfId="0" applyNumberFormat="1" applyFont="1" applyBorder="1" applyAlignment="1">
      <alignment horizontal="right" vertical="top"/>
    </xf>
    <xf numFmtId="0" fontId="97" fillId="0" borderId="108" xfId="0" applyFont="1" applyBorder="1" applyAlignment="1">
      <alignment horizontal="center" vertical="top"/>
    </xf>
    <xf numFmtId="0" fontId="97" fillId="0" borderId="108" xfId="0" applyFont="1" applyBorder="1" applyAlignment="1">
      <alignment horizontal="center" vertical="top" wrapText="1"/>
    </xf>
    <xf numFmtId="0" fontId="15" fillId="0" borderId="112" xfId="0" applyFont="1" applyBorder="1" applyAlignment="1">
      <alignment horizontal="center" vertical="center" wrapText="1"/>
    </xf>
    <xf numFmtId="0" fontId="16" fillId="0" borderId="112" xfId="0" applyFont="1" applyFill="1" applyBorder="1" applyAlignment="1">
      <alignment horizontal="left" vertical="center" wrapText="1"/>
    </xf>
    <xf numFmtId="0" fontId="16" fillId="0" borderId="1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112" xfId="0" applyFont="1" applyFill="1" applyBorder="1" applyAlignment="1">
      <alignment horizontal="center" vertical="top" wrapText="1"/>
    </xf>
    <xf numFmtId="0" fontId="3" fillId="0" borderId="112" xfId="0" applyFont="1" applyBorder="1" applyAlignment="1">
      <alignment horizontal="center" vertical="top" wrapText="1"/>
    </xf>
    <xf numFmtId="0" fontId="3" fillId="0" borderId="112" xfId="0" applyFont="1" applyBorder="1" applyAlignment="1">
      <alignment horizontal="left" vertical="top" wrapText="1"/>
    </xf>
    <xf numFmtId="3" fontId="3" fillId="0" borderId="112" xfId="0" applyNumberFormat="1" applyFont="1" applyBorder="1" applyAlignment="1">
      <alignment horizontal="right" vertical="top" wrapText="1"/>
    </xf>
    <xf numFmtId="0" fontId="3" fillId="0" borderId="112" xfId="0" applyFont="1" applyFill="1" applyBorder="1" applyAlignment="1">
      <alignment horizontal="center" vertical="center" wrapText="1"/>
    </xf>
    <xf numFmtId="0" fontId="21" fillId="0" borderId="112" xfId="0" applyFont="1" applyBorder="1" applyAlignment="1">
      <alignment horizontal="center" vertical="center" wrapText="1"/>
    </xf>
    <xf numFmtId="0" fontId="21" fillId="0" borderId="112" xfId="0" applyFont="1" applyBorder="1" applyAlignment="1">
      <alignment horizontal="center"/>
    </xf>
    <xf numFmtId="37" fontId="21" fillId="0" borderId="112" xfId="0" applyNumberFormat="1" applyFont="1" applyBorder="1" applyAlignment="1">
      <alignment horizontal="left"/>
    </xf>
    <xf numFmtId="3" fontId="21" fillId="0" borderId="112" xfId="0" applyNumberFormat="1" applyFont="1" applyBorder="1" applyAlignment="1">
      <alignment/>
    </xf>
    <xf numFmtId="0" fontId="21" fillId="0" borderId="112" xfId="0" applyFont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3" fillId="0" borderId="107" xfId="0" applyFont="1" applyFill="1" applyBorder="1" applyAlignment="1">
      <alignment vertical="center" wrapText="1"/>
    </xf>
    <xf numFmtId="0" fontId="3" fillId="0" borderId="108" xfId="0" applyFont="1" applyFill="1" applyBorder="1" applyAlignment="1">
      <alignment vertical="center" wrapText="1"/>
    </xf>
    <xf numFmtId="3" fontId="3" fillId="0" borderId="108" xfId="0" applyNumberFormat="1" applyFont="1" applyFill="1" applyBorder="1" applyAlignment="1">
      <alignment vertical="center" wrapText="1"/>
    </xf>
    <xf numFmtId="177" fontId="3" fillId="0" borderId="108" xfId="0" applyNumberFormat="1" applyFont="1" applyFill="1" applyBorder="1" applyAlignment="1">
      <alignment vertical="center" wrapText="1"/>
    </xf>
    <xf numFmtId="177" fontId="3" fillId="0" borderId="95" xfId="0" applyNumberFormat="1" applyFont="1" applyFill="1" applyBorder="1" applyAlignment="1">
      <alignment vertical="center" wrapText="1"/>
    </xf>
    <xf numFmtId="0" fontId="3" fillId="0" borderId="112" xfId="0" applyFont="1" applyFill="1" applyBorder="1" applyAlignment="1">
      <alignment vertical="center" wrapText="1"/>
    </xf>
    <xf numFmtId="3" fontId="3" fillId="0" borderId="112" xfId="0" applyNumberFormat="1" applyFont="1" applyFill="1" applyBorder="1" applyAlignment="1">
      <alignment vertical="center" wrapText="1"/>
    </xf>
    <xf numFmtId="177" fontId="3" fillId="0" borderId="112" xfId="0" applyNumberFormat="1" applyFont="1" applyFill="1" applyBorder="1" applyAlignment="1">
      <alignment vertical="center" wrapText="1"/>
    </xf>
    <xf numFmtId="177" fontId="3" fillId="0" borderId="16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9" xfId="0" applyFont="1" applyFill="1" applyBorder="1" applyAlignment="1">
      <alignment vertical="center" wrapText="1"/>
    </xf>
    <xf numFmtId="3" fontId="3" fillId="0" borderId="109" xfId="0" applyNumberFormat="1" applyFont="1" applyFill="1" applyBorder="1" applyAlignment="1">
      <alignment vertical="center" wrapText="1"/>
    </xf>
    <xf numFmtId="177" fontId="3" fillId="0" borderId="109" xfId="0" applyNumberFormat="1" applyFont="1" applyFill="1" applyBorder="1" applyAlignment="1">
      <alignment vertical="center" wrapText="1"/>
    </xf>
    <xf numFmtId="177" fontId="3" fillId="0" borderId="133" xfId="0" applyNumberFormat="1" applyFont="1" applyFill="1" applyBorder="1" applyAlignment="1">
      <alignment vertical="center" wrapText="1"/>
    </xf>
    <xf numFmtId="177" fontId="23" fillId="0" borderId="112" xfId="0" applyNumberFormat="1" applyFont="1" applyFill="1" applyBorder="1" applyAlignment="1">
      <alignment/>
    </xf>
    <xf numFmtId="3" fontId="23" fillId="0" borderId="112" xfId="0" applyNumberFormat="1" applyFont="1" applyFill="1" applyBorder="1" applyAlignment="1">
      <alignment/>
    </xf>
    <xf numFmtId="177" fontId="23" fillId="0" borderId="16" xfId="0" applyNumberFormat="1" applyFont="1" applyFill="1" applyBorder="1" applyAlignment="1">
      <alignment/>
    </xf>
    <xf numFmtId="3" fontId="11" fillId="0" borderId="94" xfId="0" applyNumberFormat="1" applyFont="1" applyFill="1" applyBorder="1" applyAlignment="1">
      <alignment vertical="center"/>
    </xf>
    <xf numFmtId="177" fontId="64" fillId="0" borderId="112" xfId="0" applyNumberFormat="1" applyFont="1" applyBorder="1" applyAlignment="1">
      <alignment vertical="center" wrapText="1"/>
    </xf>
    <xf numFmtId="0" fontId="56" fillId="0" borderId="0" xfId="57" applyFont="1" applyFill="1" applyAlignment="1">
      <alignment horizontal="center" vertical="top" wrapText="1"/>
      <protection/>
    </xf>
    <xf numFmtId="0" fontId="3" fillId="0" borderId="0" xfId="0" applyFont="1" applyAlignment="1">
      <alignment horizontal="center"/>
    </xf>
    <xf numFmtId="3" fontId="7" fillId="0" borderId="187" xfId="0" applyNumberFormat="1" applyFont="1" applyBorder="1" applyAlignment="1">
      <alignment vertical="center"/>
    </xf>
    <xf numFmtId="3" fontId="7" fillId="0" borderId="188" xfId="0" applyNumberFormat="1" applyFont="1" applyBorder="1" applyAlignment="1">
      <alignment vertical="center"/>
    </xf>
    <xf numFmtId="3" fontId="7" fillId="0" borderId="189" xfId="0" applyNumberFormat="1" applyFont="1" applyBorder="1" applyAlignment="1">
      <alignment vertical="center"/>
    </xf>
    <xf numFmtId="3" fontId="3" fillId="0" borderId="189" xfId="0" applyNumberFormat="1" applyFont="1" applyBorder="1" applyAlignment="1">
      <alignment vertical="center"/>
    </xf>
    <xf numFmtId="3" fontId="3" fillId="0" borderId="190" xfId="0" applyNumberFormat="1" applyFont="1" applyBorder="1" applyAlignment="1">
      <alignment vertical="center"/>
    </xf>
    <xf numFmtId="0" fontId="99" fillId="0" borderId="112" xfId="56" applyFont="1" applyBorder="1" applyAlignment="1">
      <alignment horizontal="justify" vertical="center" wrapText="1"/>
      <protection/>
    </xf>
    <xf numFmtId="184" fontId="100" fillId="0" borderId="112" xfId="56" applyNumberFormat="1" applyFont="1" applyBorder="1" applyAlignment="1">
      <alignment vertical="center" wrapText="1"/>
      <protection/>
    </xf>
    <xf numFmtId="0" fontId="1" fillId="0" borderId="112" xfId="0" applyFont="1" applyBorder="1" applyAlignment="1">
      <alignment/>
    </xf>
    <xf numFmtId="171" fontId="1" fillId="0" borderId="112" xfId="0" applyNumberFormat="1" applyFont="1" applyBorder="1" applyAlignment="1">
      <alignment/>
    </xf>
    <xf numFmtId="171" fontId="91" fillId="32" borderId="112" xfId="59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 horizontal="right" vertical="center"/>
    </xf>
    <xf numFmtId="3" fontId="3" fillId="0" borderId="112" xfId="0" applyNumberFormat="1" applyFont="1" applyBorder="1" applyAlignment="1">
      <alignment horizontal="right" vertical="top" wrapText="1"/>
    </xf>
    <xf numFmtId="3" fontId="6" fillId="0" borderId="112" xfId="0" applyNumberFormat="1" applyFont="1" applyBorder="1" applyAlignment="1">
      <alignment horizontal="right" vertical="top" wrapText="1"/>
    </xf>
    <xf numFmtId="0" fontId="6" fillId="0" borderId="1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11" fillId="0" borderId="191" xfId="0" applyNumberFormat="1" applyFont="1" applyBorder="1" applyAlignment="1">
      <alignment vertical="center"/>
    </xf>
    <xf numFmtId="0" fontId="3" fillId="0" borderId="192" xfId="0" applyFont="1" applyBorder="1" applyAlignment="1">
      <alignment horizontal="center" vertical="center"/>
    </xf>
    <xf numFmtId="3" fontId="7" fillId="0" borderId="146" xfId="0" applyNumberFormat="1" applyFont="1" applyBorder="1" applyAlignment="1">
      <alignment vertical="center"/>
    </xf>
    <xf numFmtId="0" fontId="3" fillId="0" borderId="112" xfId="61" applyFont="1" applyBorder="1" applyAlignment="1">
      <alignment horizontal="center" vertical="top" wrapText="1"/>
      <protection/>
    </xf>
    <xf numFmtId="0" fontId="3" fillId="0" borderId="112" xfId="61" applyFont="1" applyBorder="1" applyAlignment="1">
      <alignment horizontal="left" vertical="top" wrapText="1"/>
      <protection/>
    </xf>
    <xf numFmtId="3" fontId="3" fillId="0" borderId="112" xfId="61" applyNumberFormat="1" applyFont="1" applyBorder="1" applyAlignment="1">
      <alignment horizontal="right" vertical="top" wrapText="1"/>
      <protection/>
    </xf>
    <xf numFmtId="0" fontId="31" fillId="0" borderId="112" xfId="61" applyFont="1" applyBorder="1" applyAlignment="1">
      <alignment horizontal="center" vertical="top" wrapText="1"/>
      <protection/>
    </xf>
    <xf numFmtId="0" fontId="31" fillId="0" borderId="112" xfId="61" applyFont="1" applyBorder="1" applyAlignment="1">
      <alignment horizontal="left" vertical="top" wrapText="1"/>
      <protection/>
    </xf>
    <xf numFmtId="3" fontId="31" fillId="0" borderId="112" xfId="61" applyNumberFormat="1" applyFont="1" applyBorder="1" applyAlignment="1">
      <alignment horizontal="right" vertical="top" wrapText="1"/>
      <protection/>
    </xf>
    <xf numFmtId="3" fontId="6" fillId="0" borderId="112" xfId="61" applyNumberFormat="1" applyFont="1" applyBorder="1" applyAlignment="1">
      <alignment horizontal="right" vertical="top" wrapText="1"/>
      <protection/>
    </xf>
    <xf numFmtId="0" fontId="3" fillId="0" borderId="112" xfId="0" applyFont="1" applyBorder="1" applyAlignment="1">
      <alignment/>
    </xf>
    <xf numFmtId="0" fontId="3" fillId="0" borderId="0" xfId="61" applyFont="1" applyFill="1" applyAlignment="1">
      <alignment horizontal="center" vertical="top" wrapText="1"/>
      <protection/>
    </xf>
    <xf numFmtId="0" fontId="3" fillId="0" borderId="112" xfId="61" applyFont="1" applyFill="1" applyBorder="1" applyAlignment="1">
      <alignment horizontal="center" vertical="top" wrapText="1"/>
      <protection/>
    </xf>
    <xf numFmtId="0" fontId="3" fillId="0" borderId="112" xfId="61" applyFont="1" applyFill="1" applyBorder="1" applyAlignment="1">
      <alignment horizontal="center" vertical="center" wrapText="1"/>
      <protection/>
    </xf>
    <xf numFmtId="0" fontId="3" fillId="0" borderId="112" xfId="61" applyFont="1" applyFill="1" applyBorder="1" applyAlignment="1">
      <alignment horizontal="center" wrapText="1"/>
      <protection/>
    </xf>
    <xf numFmtId="172" fontId="3" fillId="0" borderId="97" xfId="0" applyNumberFormat="1" applyFont="1" applyBorder="1" applyAlignment="1">
      <alignment vertical="center"/>
    </xf>
    <xf numFmtId="172" fontId="6" fillId="0" borderId="93" xfId="0" applyNumberFormat="1" applyFont="1" applyBorder="1" applyAlignment="1">
      <alignment vertical="center"/>
    </xf>
    <xf numFmtId="0" fontId="3" fillId="0" borderId="130" xfId="0" applyFont="1" applyBorder="1" applyAlignment="1">
      <alignment/>
    </xf>
    <xf numFmtId="3" fontId="11" fillId="0" borderId="193" xfId="0" applyNumberFormat="1" applyFont="1" applyBorder="1" applyAlignment="1">
      <alignment vertical="center"/>
    </xf>
    <xf numFmtId="3" fontId="11" fillId="0" borderId="166" xfId="0" applyNumberFormat="1" applyFont="1" applyBorder="1" applyAlignment="1">
      <alignment vertical="center"/>
    </xf>
    <xf numFmtId="3" fontId="19" fillId="0" borderId="112" xfId="0" applyNumberFormat="1" applyFont="1" applyBorder="1" applyAlignment="1">
      <alignment vertical="center"/>
    </xf>
    <xf numFmtId="3" fontId="26" fillId="0" borderId="109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2" fillId="0" borderId="133" xfId="0" applyNumberFormat="1" applyFont="1" applyBorder="1" applyAlignment="1">
      <alignment vertical="center"/>
    </xf>
    <xf numFmtId="3" fontId="12" fillId="0" borderId="103" xfId="0" applyNumberFormat="1" applyFont="1" applyBorder="1" applyAlignment="1">
      <alignment vertical="center"/>
    </xf>
    <xf numFmtId="3" fontId="12" fillId="0" borderId="95" xfId="0" applyNumberFormat="1" applyFont="1" applyBorder="1" applyAlignment="1">
      <alignment vertical="center"/>
    </xf>
    <xf numFmtId="3" fontId="12" fillId="0" borderId="109" xfId="0" applyNumberFormat="1" applyFont="1" applyBorder="1" applyAlignment="1">
      <alignment vertical="center"/>
    </xf>
    <xf numFmtId="3" fontId="12" fillId="0" borderId="91" xfId="0" applyNumberFormat="1" applyFont="1" applyBorder="1" applyAlignment="1">
      <alignment vertical="center"/>
    </xf>
    <xf numFmtId="3" fontId="11" fillId="0" borderId="92" xfId="0" applyNumberFormat="1" applyFont="1" applyBorder="1" applyAlignment="1">
      <alignment vertical="center"/>
    </xf>
    <xf numFmtId="3" fontId="11" fillId="0" borderId="112" xfId="0" applyNumberFormat="1" applyFont="1" applyFill="1" applyBorder="1" applyAlignment="1">
      <alignment vertical="center"/>
    </xf>
    <xf numFmtId="3" fontId="12" fillId="0" borderId="112" xfId="0" applyNumberFormat="1" applyFont="1" applyBorder="1" applyAlignment="1">
      <alignment vertical="center"/>
    </xf>
    <xf numFmtId="3" fontId="11" fillId="0" borderId="108" xfId="0" applyNumberFormat="1" applyFont="1" applyFill="1" applyBorder="1" applyAlignment="1">
      <alignment vertical="center"/>
    </xf>
    <xf numFmtId="3" fontId="11" fillId="0" borderId="105" xfId="0" applyNumberFormat="1" applyFont="1" applyBorder="1" applyAlignment="1">
      <alignment vertical="center"/>
    </xf>
    <xf numFmtId="3" fontId="11" fillId="0" borderId="93" xfId="0" applyNumberFormat="1" applyFont="1" applyFill="1" applyBorder="1" applyAlignment="1">
      <alignment vertical="center"/>
    </xf>
    <xf numFmtId="3" fontId="11" fillId="0" borderId="93" xfId="0" applyNumberFormat="1" applyFont="1" applyBorder="1" applyAlignment="1">
      <alignment vertical="center"/>
    </xf>
    <xf numFmtId="3" fontId="12" fillId="0" borderId="108" xfId="0" applyNumberFormat="1" applyFont="1" applyBorder="1" applyAlignment="1">
      <alignment vertical="center"/>
    </xf>
    <xf numFmtId="3" fontId="11" fillId="0" borderId="109" xfId="0" applyNumberFormat="1" applyFont="1" applyFill="1" applyBorder="1" applyAlignment="1">
      <alignment vertical="center"/>
    </xf>
    <xf numFmtId="3" fontId="12" fillId="0" borderId="105" xfId="0" applyNumberFormat="1" applyFont="1" applyFill="1" applyBorder="1" applyAlignment="1">
      <alignment vertical="center"/>
    </xf>
    <xf numFmtId="3" fontId="12" fillId="0" borderId="93" xfId="0" applyNumberFormat="1" applyFont="1" applyFill="1" applyBorder="1" applyAlignment="1">
      <alignment vertical="center"/>
    </xf>
    <xf numFmtId="3" fontId="23" fillId="0" borderId="16" xfId="0" applyNumberFormat="1" applyFont="1" applyFill="1" applyBorder="1" applyAlignment="1">
      <alignment/>
    </xf>
    <xf numFmtId="3" fontId="19" fillId="0" borderId="16" xfId="0" applyNumberFormat="1" applyFont="1" applyBorder="1" applyAlignment="1">
      <alignment vertical="center"/>
    </xf>
    <xf numFmtId="3" fontId="19" fillId="0" borderId="95" xfId="0" applyNumberFormat="1" applyFont="1" applyBorder="1" applyAlignment="1">
      <alignment vertical="center"/>
    </xf>
    <xf numFmtId="3" fontId="26" fillId="0" borderId="133" xfId="0" applyNumberFormat="1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129" xfId="0" applyFont="1" applyBorder="1" applyAlignment="1">
      <alignment vertical="center"/>
    </xf>
    <xf numFmtId="0" fontId="11" fillId="0" borderId="130" xfId="0" applyFont="1" applyBorder="1" applyAlignment="1">
      <alignment vertical="center"/>
    </xf>
    <xf numFmtId="0" fontId="11" fillId="0" borderId="131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1" fillId="0" borderId="131" xfId="0" applyFont="1" applyBorder="1" applyAlignment="1">
      <alignment/>
    </xf>
    <xf numFmtId="0" fontId="30" fillId="0" borderId="130" xfId="0" applyFont="1" applyBorder="1" applyAlignment="1">
      <alignment/>
    </xf>
    <xf numFmtId="0" fontId="19" fillId="0" borderId="130" xfId="0" applyFont="1" applyBorder="1" applyAlignment="1">
      <alignment vertical="center"/>
    </xf>
    <xf numFmtId="0" fontId="11" fillId="0" borderId="129" xfId="0" applyFont="1" applyBorder="1" applyAlignment="1">
      <alignment vertical="center" wrapText="1"/>
    </xf>
    <xf numFmtId="0" fontId="11" fillId="0" borderId="131" xfId="0" applyFont="1" applyBorder="1" applyAlignment="1">
      <alignment vertical="center" wrapText="1"/>
    </xf>
    <xf numFmtId="0" fontId="11" fillId="0" borderId="130" xfId="0" applyFont="1" applyBorder="1" applyAlignment="1">
      <alignment vertical="center" wrapText="1"/>
    </xf>
    <xf numFmtId="0" fontId="5" fillId="0" borderId="52" xfId="0" applyFont="1" applyBorder="1" applyAlignment="1">
      <alignment vertical="center"/>
    </xf>
    <xf numFmtId="0" fontId="12" fillId="0" borderId="130" xfId="0" applyFont="1" applyBorder="1" applyAlignment="1">
      <alignment vertical="center"/>
    </xf>
    <xf numFmtId="0" fontId="19" fillId="0" borderId="129" xfId="0" applyFont="1" applyBorder="1" applyAlignment="1">
      <alignment vertical="center"/>
    </xf>
    <xf numFmtId="0" fontId="12" fillId="0" borderId="129" xfId="0" applyFont="1" applyBorder="1" applyAlignment="1">
      <alignment vertical="center"/>
    </xf>
    <xf numFmtId="3" fontId="11" fillId="0" borderId="186" xfId="0" applyNumberFormat="1" applyFont="1" applyFill="1" applyBorder="1" applyAlignment="1">
      <alignment vertical="center"/>
    </xf>
    <xf numFmtId="3" fontId="19" fillId="0" borderId="186" xfId="0" applyNumberFormat="1" applyFont="1" applyBorder="1" applyAlignment="1">
      <alignment vertical="center"/>
    </xf>
    <xf numFmtId="3" fontId="12" fillId="0" borderId="186" xfId="0" applyNumberFormat="1" applyFont="1" applyBorder="1" applyAlignment="1">
      <alignment vertical="center"/>
    </xf>
    <xf numFmtId="3" fontId="12" fillId="0" borderId="94" xfId="0" applyNumberFormat="1" applyFont="1" applyBorder="1" applyAlignment="1">
      <alignment vertical="center"/>
    </xf>
    <xf numFmtId="3" fontId="11" fillId="0" borderId="101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32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9" fillId="0" borderId="10" xfId="0" applyNumberFormat="1" applyFont="1" applyBorder="1" applyAlignment="1">
      <alignment vertical="center"/>
    </xf>
    <xf numFmtId="3" fontId="23" fillId="0" borderId="132" xfId="0" applyNumberFormat="1" applyFont="1" applyBorder="1" applyAlignment="1">
      <alignment/>
    </xf>
    <xf numFmtId="3" fontId="0" fillId="0" borderId="132" xfId="0" applyNumberFormat="1" applyBorder="1" applyAlignment="1">
      <alignment/>
    </xf>
    <xf numFmtId="3" fontId="5" fillId="0" borderId="10" xfId="0" applyNumberFormat="1" applyFont="1" applyBorder="1" applyAlignment="1">
      <alignment vertical="center"/>
    </xf>
    <xf numFmtId="3" fontId="11" fillId="0" borderId="71" xfId="0" applyNumberFormat="1" applyFont="1" applyBorder="1" applyAlignment="1">
      <alignment vertical="center"/>
    </xf>
    <xf numFmtId="3" fontId="30" fillId="0" borderId="101" xfId="0" applyNumberFormat="1" applyFont="1" applyBorder="1" applyAlignment="1">
      <alignment/>
    </xf>
    <xf numFmtId="3" fontId="30" fillId="0" borderId="132" xfId="0" applyNumberFormat="1" applyFont="1" applyBorder="1" applyAlignment="1">
      <alignment/>
    </xf>
    <xf numFmtId="3" fontId="12" fillId="0" borderId="132" xfId="0" applyNumberFormat="1" applyFont="1" applyBorder="1" applyAlignment="1">
      <alignment vertical="center"/>
    </xf>
    <xf numFmtId="3" fontId="19" fillId="0" borderId="101" xfId="0" applyNumberFormat="1" applyFont="1" applyBorder="1" applyAlignment="1">
      <alignment vertical="center"/>
    </xf>
    <xf numFmtId="3" fontId="19" fillId="0" borderId="132" xfId="0" applyNumberFormat="1" applyFont="1" applyBorder="1" applyAlignment="1">
      <alignment vertical="center"/>
    </xf>
    <xf numFmtId="3" fontId="12" fillId="0" borderId="101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1" fillId="0" borderId="167" xfId="0" applyNumberFormat="1" applyFont="1" applyBorder="1" applyAlignment="1">
      <alignment vertical="center"/>
    </xf>
    <xf numFmtId="3" fontId="19" fillId="0" borderId="193" xfId="0" applyNumberFormat="1" applyFont="1" applyBorder="1" applyAlignment="1">
      <alignment vertical="center"/>
    </xf>
    <xf numFmtId="3" fontId="11" fillId="0" borderId="167" xfId="0" applyNumberFormat="1" applyFont="1" applyFill="1" applyBorder="1" applyAlignment="1">
      <alignment vertical="center"/>
    </xf>
    <xf numFmtId="3" fontId="11" fillId="0" borderId="167" xfId="0" applyNumberFormat="1" applyFont="1" applyBorder="1" applyAlignment="1">
      <alignment/>
    </xf>
    <xf numFmtId="3" fontId="19" fillId="0" borderId="193" xfId="0" applyNumberFormat="1" applyFont="1" applyFill="1" applyBorder="1" applyAlignment="1">
      <alignment vertical="center"/>
    </xf>
    <xf numFmtId="3" fontId="11" fillId="0" borderId="166" xfId="0" applyNumberFormat="1" applyFont="1" applyFill="1" applyBorder="1" applyAlignment="1">
      <alignment vertical="center"/>
    </xf>
    <xf numFmtId="3" fontId="23" fillId="0" borderId="167" xfId="0" applyNumberFormat="1" applyFont="1" applyBorder="1" applyAlignment="1">
      <alignment/>
    </xf>
    <xf numFmtId="3" fontId="19" fillId="0" borderId="167" xfId="0" applyNumberFormat="1" applyFont="1" applyBorder="1" applyAlignment="1">
      <alignment vertical="center"/>
    </xf>
    <xf numFmtId="3" fontId="12" fillId="0" borderId="167" xfId="0" applyNumberFormat="1" applyFont="1" applyBorder="1" applyAlignment="1">
      <alignment vertical="center"/>
    </xf>
    <xf numFmtId="3" fontId="11" fillId="0" borderId="178" xfId="0" applyNumberFormat="1" applyFont="1" applyBorder="1" applyAlignment="1">
      <alignment vertical="center"/>
    </xf>
    <xf numFmtId="3" fontId="12" fillId="0" borderId="193" xfId="0" applyNumberFormat="1" applyFont="1" applyBorder="1" applyAlignment="1">
      <alignment vertical="center"/>
    </xf>
    <xf numFmtId="3" fontId="12" fillId="0" borderId="166" xfId="0" applyNumberFormat="1" applyFont="1" applyBorder="1" applyAlignment="1">
      <alignment vertical="center"/>
    </xf>
    <xf numFmtId="3" fontId="5" fillId="0" borderId="193" xfId="0" applyNumberFormat="1" applyFont="1" applyBorder="1" applyAlignment="1">
      <alignment vertical="center"/>
    </xf>
    <xf numFmtId="3" fontId="19" fillId="0" borderId="166" xfId="0" applyNumberFormat="1" applyFont="1" applyBorder="1" applyAlignment="1">
      <alignment vertical="center"/>
    </xf>
    <xf numFmtId="3" fontId="11" fillId="0" borderId="91" xfId="0" applyNumberFormat="1" applyFont="1" applyFill="1" applyBorder="1" applyAlignment="1">
      <alignment vertical="center"/>
    </xf>
    <xf numFmtId="3" fontId="12" fillId="0" borderId="92" xfId="0" applyNumberFormat="1" applyFont="1" applyFill="1" applyBorder="1" applyAlignment="1">
      <alignment vertical="center"/>
    </xf>
    <xf numFmtId="3" fontId="26" fillId="0" borderId="91" xfId="0" applyNumberFormat="1" applyFont="1" applyBorder="1" applyAlignment="1">
      <alignment vertical="center"/>
    </xf>
    <xf numFmtId="0" fontId="11" fillId="0" borderId="151" xfId="0" applyFont="1" applyBorder="1" applyAlignment="1">
      <alignment vertical="center"/>
    </xf>
    <xf numFmtId="3" fontId="11" fillId="0" borderId="194" xfId="0" applyNumberFormat="1" applyFont="1" applyBorder="1" applyAlignment="1">
      <alignment vertical="center"/>
    </xf>
    <xf numFmtId="3" fontId="19" fillId="0" borderId="191" xfId="0" applyNumberFormat="1" applyFont="1" applyBorder="1" applyAlignment="1">
      <alignment vertical="center"/>
    </xf>
    <xf numFmtId="3" fontId="19" fillId="0" borderId="139" xfId="0" applyNumberFormat="1" applyFont="1" applyBorder="1" applyAlignment="1">
      <alignment vertical="center"/>
    </xf>
    <xf numFmtId="3" fontId="19" fillId="0" borderId="48" xfId="0" applyNumberFormat="1" applyFont="1" applyBorder="1" applyAlignment="1">
      <alignment vertical="center"/>
    </xf>
    <xf numFmtId="3" fontId="11" fillId="0" borderId="178" xfId="0" applyNumberFormat="1" applyFont="1" applyFill="1" applyBorder="1" applyAlignment="1">
      <alignment vertical="center"/>
    </xf>
    <xf numFmtId="3" fontId="19" fillId="0" borderId="104" xfId="0" applyNumberFormat="1" applyFont="1" applyBorder="1" applyAlignment="1">
      <alignment vertical="center"/>
    </xf>
    <xf numFmtId="3" fontId="12" fillId="0" borderId="104" xfId="0" applyNumberFormat="1" applyFont="1" applyBorder="1" applyAlignment="1">
      <alignment vertical="center"/>
    </xf>
    <xf numFmtId="0" fontId="3" fillId="0" borderId="130" xfId="0" applyFont="1" applyBorder="1" applyAlignment="1">
      <alignment horizontal="left"/>
    </xf>
    <xf numFmtId="3" fontId="6" fillId="0" borderId="11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top" wrapText="1"/>
    </xf>
    <xf numFmtId="3" fontId="3" fillId="0" borderId="112" xfId="0" applyNumberFormat="1" applyFont="1" applyFill="1" applyBorder="1" applyAlignment="1">
      <alignment horizontal="right" vertical="center" wrapText="1"/>
    </xf>
    <xf numFmtId="3" fontId="3" fillId="0" borderId="112" xfId="0" applyNumberFormat="1" applyFont="1" applyBorder="1" applyAlignment="1">
      <alignment vertical="center"/>
    </xf>
    <xf numFmtId="3" fontId="31" fillId="0" borderId="112" xfId="0" applyNumberFormat="1" applyFont="1" applyBorder="1" applyAlignment="1">
      <alignment horizontal="right" vertical="top" wrapText="1"/>
    </xf>
    <xf numFmtId="0" fontId="0" fillId="0" borderId="0" xfId="0" applyFont="1" applyFill="1" applyAlignment="1">
      <alignment vertical="center"/>
    </xf>
    <xf numFmtId="0" fontId="31" fillId="0" borderId="112" xfId="0" applyFont="1" applyBorder="1" applyAlignment="1">
      <alignment horizontal="center" vertical="top" wrapText="1"/>
    </xf>
    <xf numFmtId="0" fontId="31" fillId="0" borderId="112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6" fillId="34" borderId="11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top" wrapText="1"/>
    </xf>
    <xf numFmtId="3" fontId="31" fillId="0" borderId="0" xfId="0" applyNumberFormat="1" applyFont="1" applyBorder="1" applyAlignment="1">
      <alignment horizontal="right" vertical="top" wrapText="1"/>
    </xf>
    <xf numFmtId="0" fontId="12" fillId="0" borderId="195" xfId="0" applyFont="1" applyBorder="1" applyAlignment="1">
      <alignment vertical="center"/>
    </xf>
    <xf numFmtId="3" fontId="12" fillId="0" borderId="100" xfId="0" applyNumberFormat="1" applyFont="1" applyBorder="1" applyAlignment="1">
      <alignment vertical="center"/>
    </xf>
    <xf numFmtId="3" fontId="12" fillId="0" borderId="192" xfId="0" applyNumberFormat="1" applyFont="1" applyBorder="1" applyAlignment="1">
      <alignment vertical="center"/>
    </xf>
    <xf numFmtId="3" fontId="12" fillId="0" borderId="98" xfId="0" applyNumberFormat="1" applyFont="1" applyBorder="1" applyAlignment="1">
      <alignment vertical="center"/>
    </xf>
    <xf numFmtId="3" fontId="12" fillId="0" borderId="196" xfId="0" applyNumberFormat="1" applyFont="1" applyBorder="1" applyAlignment="1">
      <alignment vertical="center"/>
    </xf>
    <xf numFmtId="3" fontId="3" fillId="0" borderId="193" xfId="0" applyNumberFormat="1" applyFont="1" applyBorder="1" applyAlignment="1">
      <alignment horizontal="right" vertical="top" wrapText="1"/>
    </xf>
    <xf numFmtId="0" fontId="90" fillId="0" borderId="112" xfId="0" applyFont="1" applyBorder="1" applyAlignment="1">
      <alignment horizontal="center"/>
    </xf>
    <xf numFmtId="0" fontId="3" fillId="0" borderId="112" xfId="61" applyFont="1" applyFill="1" applyBorder="1" applyAlignment="1">
      <alignment horizontal="left" vertical="top" wrapText="1"/>
      <protection/>
    </xf>
    <xf numFmtId="3" fontId="3" fillId="0" borderId="112" xfId="61" applyNumberFormat="1" applyFont="1" applyFill="1" applyBorder="1" applyAlignment="1">
      <alignment horizontal="right" vertical="top" wrapText="1"/>
      <protection/>
    </xf>
    <xf numFmtId="0" fontId="31" fillId="0" borderId="112" xfId="61" applyFont="1" applyFill="1" applyBorder="1" applyAlignment="1">
      <alignment horizontal="center" vertical="top" wrapText="1"/>
      <protection/>
    </xf>
    <xf numFmtId="0" fontId="31" fillId="0" borderId="112" xfId="61" applyFont="1" applyFill="1" applyBorder="1" applyAlignment="1">
      <alignment horizontal="left" vertical="top" wrapText="1"/>
      <protection/>
    </xf>
    <xf numFmtId="3" fontId="31" fillId="0" borderId="112" xfId="61" applyNumberFormat="1" applyFont="1" applyFill="1" applyBorder="1" applyAlignment="1">
      <alignment horizontal="right" vertical="top" wrapText="1"/>
      <protection/>
    </xf>
    <xf numFmtId="0" fontId="30" fillId="0" borderId="112" xfId="61" applyFont="1" applyFill="1" applyBorder="1" applyAlignment="1">
      <alignment horizontal="center" vertical="top" wrapText="1"/>
      <protection/>
    </xf>
    <xf numFmtId="0" fontId="30" fillId="0" borderId="112" xfId="61" applyFont="1" applyFill="1" applyBorder="1" applyAlignment="1">
      <alignment horizontal="left" vertical="top" wrapText="1"/>
      <protection/>
    </xf>
    <xf numFmtId="3" fontId="30" fillId="0" borderId="112" xfId="61" applyNumberFormat="1" applyFont="1" applyFill="1" applyBorder="1" applyAlignment="1">
      <alignment horizontal="right" vertical="top" wrapText="1"/>
      <protection/>
    </xf>
    <xf numFmtId="0" fontId="3" fillId="0" borderId="108" xfId="61" applyFont="1" applyFill="1" applyBorder="1" applyAlignment="1">
      <alignment horizontal="center" vertical="top" wrapText="1"/>
      <protection/>
    </xf>
    <xf numFmtId="0" fontId="3" fillId="0" borderId="109" xfId="61" applyFont="1" applyFill="1" applyBorder="1" applyAlignment="1">
      <alignment horizontal="center" vertical="top" wrapText="1"/>
      <protection/>
    </xf>
    <xf numFmtId="0" fontId="31" fillId="0" borderId="104" xfId="61" applyFont="1" applyFill="1" applyBorder="1" applyAlignment="1">
      <alignment horizontal="center" vertical="top" wrapText="1"/>
      <protection/>
    </xf>
    <xf numFmtId="0" fontId="3" fillId="0" borderId="197" xfId="61" applyFont="1" applyFill="1" applyBorder="1" applyAlignment="1">
      <alignment horizontal="left" vertical="top" wrapText="1"/>
      <protection/>
    </xf>
    <xf numFmtId="0" fontId="3" fillId="0" borderId="198" xfId="61" applyFont="1" applyFill="1" applyBorder="1" applyAlignment="1">
      <alignment horizontal="left" vertical="top" wrapText="1"/>
      <protection/>
    </xf>
    <xf numFmtId="0" fontId="3" fillId="0" borderId="199" xfId="61" applyFont="1" applyFill="1" applyBorder="1" applyAlignment="1">
      <alignment horizontal="left" vertical="top" wrapText="1"/>
      <protection/>
    </xf>
    <xf numFmtId="0" fontId="31" fillId="0" borderId="200" xfId="61" applyFont="1" applyFill="1" applyBorder="1" applyAlignment="1">
      <alignment horizontal="left" vertical="top" wrapText="1"/>
      <protection/>
    </xf>
    <xf numFmtId="3" fontId="6" fillId="0" borderId="71" xfId="0" applyNumberFormat="1" applyFont="1" applyBorder="1" applyAlignment="1">
      <alignment horizontal="right" vertical="center" wrapText="1"/>
    </xf>
    <xf numFmtId="0" fontId="31" fillId="0" borderId="111" xfId="61" applyFont="1" applyFill="1" applyBorder="1" applyAlignment="1">
      <alignment horizontal="center" vertical="top" wrapText="1"/>
      <protection/>
    </xf>
    <xf numFmtId="0" fontId="31" fillId="0" borderId="201" xfId="61" applyFont="1" applyFill="1" applyBorder="1" applyAlignment="1">
      <alignment horizontal="left" vertical="top" wrapText="1"/>
      <protection/>
    </xf>
    <xf numFmtId="0" fontId="30" fillId="0" borderId="108" xfId="61" applyFont="1" applyFill="1" applyBorder="1" applyAlignment="1">
      <alignment horizontal="center" vertical="top" wrapText="1"/>
      <protection/>
    </xf>
    <xf numFmtId="0" fontId="30" fillId="0" borderId="197" xfId="61" applyFont="1" applyFill="1" applyBorder="1" applyAlignment="1">
      <alignment horizontal="left" vertical="top" wrapText="1"/>
      <protection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2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01" xfId="0" applyNumberFormat="1" applyFont="1" applyBorder="1" applyAlignment="1">
      <alignment horizontal="right" vertical="center" wrapText="1"/>
    </xf>
    <xf numFmtId="3" fontId="3" fillId="0" borderId="89" xfId="0" applyNumberFormat="1" applyFont="1" applyBorder="1" applyAlignment="1">
      <alignment horizontal="right" vertical="top" wrapText="1"/>
    </xf>
    <xf numFmtId="49" fontId="3" fillId="0" borderId="100" xfId="0" applyNumberFormat="1" applyFont="1" applyBorder="1" applyAlignment="1">
      <alignment horizontal="center" vertical="center"/>
    </xf>
    <xf numFmtId="0" fontId="3" fillId="0" borderId="202" xfId="0" applyFont="1" applyBorder="1" applyAlignment="1">
      <alignment horizontal="left" vertical="center" wrapText="1"/>
    </xf>
    <xf numFmtId="3" fontId="3" fillId="0" borderId="192" xfId="0" applyNumberFormat="1" applyFont="1" applyBorder="1" applyAlignment="1">
      <alignment horizontal="right" vertical="top" wrapText="1"/>
    </xf>
    <xf numFmtId="172" fontId="3" fillId="0" borderId="99" xfId="0" applyNumberFormat="1" applyFont="1" applyBorder="1" applyAlignment="1">
      <alignment vertical="center"/>
    </xf>
    <xf numFmtId="0" fontId="6" fillId="0" borderId="89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 wrapText="1"/>
    </xf>
    <xf numFmtId="3" fontId="3" fillId="0" borderId="102" xfId="61" applyNumberFormat="1" applyFont="1" applyFill="1" applyBorder="1" applyAlignment="1">
      <alignment horizontal="right" vertical="top" wrapText="1"/>
      <protection/>
    </xf>
    <xf numFmtId="3" fontId="3" fillId="0" borderId="196" xfId="61" applyNumberFormat="1" applyFont="1" applyFill="1" applyBorder="1" applyAlignment="1">
      <alignment horizontal="right" vertical="top" wrapText="1"/>
      <protection/>
    </xf>
    <xf numFmtId="3" fontId="31" fillId="0" borderId="105" xfId="61" applyNumberFormat="1" applyFont="1" applyFill="1" applyBorder="1" applyAlignment="1">
      <alignment horizontal="right" vertical="top" wrapText="1"/>
      <protection/>
    </xf>
    <xf numFmtId="3" fontId="3" fillId="0" borderId="111" xfId="61" applyNumberFormat="1" applyFont="1" applyFill="1" applyBorder="1" applyAlignment="1">
      <alignment horizontal="right" vertical="top" wrapText="1"/>
      <protection/>
    </xf>
    <xf numFmtId="3" fontId="31" fillId="0" borderId="108" xfId="61" applyNumberFormat="1" applyFont="1" applyFill="1" applyBorder="1" applyAlignment="1">
      <alignment horizontal="right" vertical="top" wrapText="1"/>
      <protection/>
    </xf>
    <xf numFmtId="3" fontId="31" fillId="0" borderId="111" xfId="61" applyNumberFormat="1" applyFont="1" applyFill="1" applyBorder="1" applyAlignment="1">
      <alignment horizontal="right" vertical="top" wrapText="1"/>
      <protection/>
    </xf>
    <xf numFmtId="3" fontId="6" fillId="0" borderId="196" xfId="0" applyNumberFormat="1" applyFont="1" applyBorder="1" applyAlignment="1">
      <alignment horizontal="right" vertical="center" wrapText="1"/>
    </xf>
    <xf numFmtId="0" fontId="8" fillId="0" borderId="112" xfId="0" applyFont="1" applyBorder="1" applyAlignment="1">
      <alignment horizontal="center" vertical="center" wrapText="1"/>
    </xf>
    <xf numFmtId="0" fontId="31" fillId="34" borderId="112" xfId="61" applyFont="1" applyFill="1" applyBorder="1" applyAlignment="1">
      <alignment horizontal="center" vertical="top" wrapText="1"/>
      <protection/>
    </xf>
    <xf numFmtId="0" fontId="31" fillId="34" borderId="112" xfId="61" applyFont="1" applyFill="1" applyBorder="1" applyAlignment="1">
      <alignment horizontal="left" vertical="top" wrapText="1"/>
      <protection/>
    </xf>
    <xf numFmtId="172" fontId="6" fillId="0" borderId="0" xfId="0" applyNumberFormat="1" applyFont="1" applyAlignment="1">
      <alignment vertical="center"/>
    </xf>
    <xf numFmtId="172" fontId="6" fillId="0" borderId="92" xfId="0" applyNumberFormat="1" applyFont="1" applyFill="1" applyBorder="1" applyAlignment="1">
      <alignment vertical="center"/>
    </xf>
    <xf numFmtId="172" fontId="6" fillId="0" borderId="105" xfId="0" applyNumberFormat="1" applyFont="1" applyFill="1" applyBorder="1" applyAlignment="1">
      <alignment vertical="center"/>
    </xf>
    <xf numFmtId="3" fontId="3" fillId="0" borderId="185" xfId="0" applyNumberFormat="1" applyFont="1" applyBorder="1" applyAlignment="1">
      <alignment horizontal="right" vertical="top" wrapText="1"/>
    </xf>
    <xf numFmtId="3" fontId="31" fillId="0" borderId="185" xfId="0" applyNumberFormat="1" applyFont="1" applyBorder="1" applyAlignment="1">
      <alignment horizontal="right" vertical="top" wrapText="1"/>
    </xf>
    <xf numFmtId="3" fontId="6" fillId="0" borderId="203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1" fillId="0" borderId="195" xfId="0" applyFont="1" applyBorder="1" applyAlignment="1">
      <alignment vertical="center"/>
    </xf>
    <xf numFmtId="0" fontId="3" fillId="0" borderId="192" xfId="0" applyFont="1" applyBorder="1" applyAlignment="1">
      <alignment vertical="center"/>
    </xf>
    <xf numFmtId="0" fontId="10" fillId="0" borderId="192" xfId="0" applyFont="1" applyBorder="1" applyAlignment="1">
      <alignment vertical="center"/>
    </xf>
    <xf numFmtId="0" fontId="10" fillId="0" borderId="204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Fill="1" applyAlignment="1">
      <alignment horizontal="right" vertical="top" wrapText="1"/>
    </xf>
    <xf numFmtId="0" fontId="31" fillId="0" borderId="0" xfId="0" applyFont="1" applyFill="1" applyAlignment="1">
      <alignment horizontal="left" vertical="top" wrapText="1"/>
    </xf>
    <xf numFmtId="3" fontId="31" fillId="0" borderId="0" xfId="0" applyNumberFormat="1" applyFont="1" applyFill="1" applyAlignment="1">
      <alignment horizontal="right" vertical="top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3" fontId="12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wrapText="1"/>
    </xf>
    <xf numFmtId="0" fontId="3" fillId="0" borderId="112" xfId="0" applyFont="1" applyFill="1" applyBorder="1" applyAlignment="1">
      <alignment horizontal="left" vertical="top" wrapText="1"/>
    </xf>
    <xf numFmtId="3" fontId="3" fillId="0" borderId="112" xfId="0" applyNumberFormat="1" applyFont="1" applyFill="1" applyBorder="1" applyAlignment="1">
      <alignment horizontal="right" vertical="top" wrapText="1"/>
    </xf>
    <xf numFmtId="0" fontId="31" fillId="0" borderId="112" xfId="0" applyFont="1" applyFill="1" applyBorder="1" applyAlignment="1">
      <alignment horizontal="left" vertical="top" wrapText="1"/>
    </xf>
    <xf numFmtId="3" fontId="31" fillId="0" borderId="112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Alignment="1">
      <alignment horizontal="center" vertical="center"/>
    </xf>
    <xf numFmtId="10" fontId="6" fillId="0" borderId="22" xfId="0" applyNumberFormat="1" applyFont="1" applyBorder="1" applyAlignment="1">
      <alignment vertical="center"/>
    </xf>
    <xf numFmtId="10" fontId="3" fillId="0" borderId="22" xfId="0" applyNumberFormat="1" applyFont="1" applyBorder="1" applyAlignment="1">
      <alignment vertical="center"/>
    </xf>
    <xf numFmtId="3" fontId="6" fillId="0" borderId="96" xfId="0" applyNumberFormat="1" applyFont="1" applyFill="1" applyBorder="1" applyAlignment="1">
      <alignment vertical="center"/>
    </xf>
    <xf numFmtId="3" fontId="6" fillId="0" borderId="111" xfId="0" applyNumberFormat="1" applyFont="1" applyFill="1" applyBorder="1" applyAlignment="1">
      <alignment vertical="center"/>
    </xf>
    <xf numFmtId="3" fontId="6" fillId="0" borderId="112" xfId="0" applyNumberFormat="1" applyFont="1" applyBorder="1" applyAlignment="1">
      <alignment horizontal="right" vertical="top" wrapText="1"/>
    </xf>
    <xf numFmtId="3" fontId="31" fillId="0" borderId="16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3" fontId="6" fillId="0" borderId="16" xfId="0" applyNumberFormat="1" applyFont="1" applyFill="1" applyBorder="1" applyAlignment="1">
      <alignment vertical="center"/>
    </xf>
    <xf numFmtId="3" fontId="11" fillId="0" borderId="112" xfId="62" applyNumberFormat="1" applyFont="1" applyBorder="1" applyAlignment="1">
      <alignment horizontal="right" vertical="center" wrapText="1"/>
      <protection/>
    </xf>
    <xf numFmtId="3" fontId="11" fillId="0" borderId="112" xfId="0" applyNumberFormat="1" applyFont="1" applyBorder="1" applyAlignment="1">
      <alignment horizontal="right" vertical="center" wrapText="1"/>
    </xf>
    <xf numFmtId="0" fontId="12" fillId="0" borderId="112" xfId="63" applyFont="1" applyBorder="1" applyAlignment="1">
      <alignment horizontal="left" vertical="center"/>
      <protection/>
    </xf>
    <xf numFmtId="3" fontId="12" fillId="0" borderId="112" xfId="63" applyNumberFormat="1" applyFont="1" applyBorder="1" applyAlignment="1">
      <alignment horizontal="right" vertical="center"/>
      <protection/>
    </xf>
    <xf numFmtId="3" fontId="3" fillId="0" borderId="102" xfId="0" applyNumberFormat="1" applyFont="1" applyBorder="1" applyAlignment="1">
      <alignment horizontal="right" vertical="top" wrapText="1"/>
    </xf>
    <xf numFmtId="3" fontId="3" fillId="0" borderId="196" xfId="0" applyNumberFormat="1" applyFont="1" applyBorder="1" applyAlignment="1">
      <alignment horizontal="right" vertical="top" wrapText="1"/>
    </xf>
    <xf numFmtId="3" fontId="12" fillId="0" borderId="20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right" vertical="top" wrapText="1"/>
    </xf>
    <xf numFmtId="3" fontId="11" fillId="0" borderId="182" xfId="0" applyNumberFormat="1" applyFont="1" applyFill="1" applyBorder="1" applyAlignment="1">
      <alignment vertical="center"/>
    </xf>
    <xf numFmtId="3" fontId="11" fillId="0" borderId="149" xfId="0" applyNumberFormat="1" applyFont="1" applyFill="1" applyBorder="1" applyAlignment="1">
      <alignment vertical="center"/>
    </xf>
    <xf numFmtId="3" fontId="11" fillId="0" borderId="90" xfId="0" applyNumberFormat="1" applyFont="1" applyBorder="1" applyAlignment="1">
      <alignment horizontal="right" vertical="top" wrapText="1"/>
    </xf>
    <xf numFmtId="3" fontId="11" fillId="0" borderId="185" xfId="0" applyNumberFormat="1" applyFont="1" applyBorder="1" applyAlignment="1">
      <alignment horizontal="right" vertical="top" wrapText="1"/>
    </xf>
    <xf numFmtId="3" fontId="12" fillId="0" borderId="17" xfId="0" applyNumberFormat="1" applyFont="1" applyBorder="1" applyAlignment="1">
      <alignment vertical="center"/>
    </xf>
    <xf numFmtId="3" fontId="11" fillId="0" borderId="150" xfId="0" applyNumberFormat="1" applyFont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3" fontId="12" fillId="0" borderId="185" xfId="0" applyNumberFormat="1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vertical="center"/>
    </xf>
    <xf numFmtId="3" fontId="31" fillId="0" borderId="205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177" fontId="6" fillId="0" borderId="105" xfId="0" applyNumberFormat="1" applyFont="1" applyBorder="1" applyAlignment="1">
      <alignment vertical="center" wrapText="1"/>
    </xf>
    <xf numFmtId="177" fontId="6" fillId="0" borderId="93" xfId="0" applyNumberFormat="1" applyFont="1" applyBorder="1" applyAlignment="1">
      <alignment vertical="center" wrapText="1"/>
    </xf>
    <xf numFmtId="3" fontId="6" fillId="0" borderId="105" xfId="0" applyNumberFormat="1" applyFont="1" applyBorder="1" applyAlignment="1">
      <alignment vertical="center" wrapText="1"/>
    </xf>
    <xf numFmtId="3" fontId="3" fillId="0" borderId="206" xfId="0" applyNumberFormat="1" applyFont="1" applyBorder="1" applyAlignment="1">
      <alignment horizontal="right" vertical="top" wrapText="1"/>
    </xf>
    <xf numFmtId="0" fontId="30" fillId="0" borderId="112" xfId="0" applyFont="1" applyFill="1" applyBorder="1" applyAlignment="1">
      <alignment horizontal="left" vertical="top" wrapText="1"/>
    </xf>
    <xf numFmtId="3" fontId="30" fillId="0" borderId="112" xfId="0" applyNumberFormat="1" applyFont="1" applyFill="1" applyBorder="1" applyAlignment="1">
      <alignment horizontal="right" vertical="top" wrapText="1"/>
    </xf>
    <xf numFmtId="0" fontId="6" fillId="0" borderId="11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7" fillId="0" borderId="112" xfId="0" applyFont="1" applyFill="1" applyBorder="1" applyAlignment="1">
      <alignment horizontal="left" vertical="top" wrapText="1"/>
    </xf>
    <xf numFmtId="3" fontId="7" fillId="0" borderId="112" xfId="0" applyNumberFormat="1" applyFont="1" applyFill="1" applyBorder="1" applyAlignment="1">
      <alignment horizontal="right" vertical="top" wrapText="1"/>
    </xf>
    <xf numFmtId="0" fontId="33" fillId="0" borderId="0" xfId="0" applyFont="1" applyFill="1" applyAlignment="1">
      <alignment/>
    </xf>
    <xf numFmtId="3" fontId="34" fillId="0" borderId="112" xfId="0" applyNumberFormat="1" applyFont="1" applyFill="1" applyBorder="1" applyAlignment="1">
      <alignment horizontal="right" vertical="top" wrapText="1"/>
    </xf>
    <xf numFmtId="0" fontId="26" fillId="0" borderId="0" xfId="0" applyFont="1" applyFill="1" applyAlignment="1">
      <alignment/>
    </xf>
    <xf numFmtId="3" fontId="12" fillId="0" borderId="112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3" fillId="0" borderId="132" xfId="0" applyNumberFormat="1" applyFont="1" applyBorder="1" applyAlignment="1">
      <alignment vertical="center"/>
    </xf>
    <xf numFmtId="3" fontId="5" fillId="0" borderId="132" xfId="0" applyNumberFormat="1" applyFont="1" applyBorder="1" applyAlignment="1">
      <alignment vertical="center"/>
    </xf>
    <xf numFmtId="3" fontId="5" fillId="0" borderId="132" xfId="0" applyNumberFormat="1" applyFont="1" applyFill="1" applyBorder="1" applyAlignment="1">
      <alignment vertical="center"/>
    </xf>
    <xf numFmtId="3" fontId="3" fillId="0" borderId="132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3" fontId="3" fillId="0" borderId="71" xfId="0" applyNumberFormat="1" applyFont="1" applyBorder="1" applyAlignment="1">
      <alignment vertical="center"/>
    </xf>
    <xf numFmtId="3" fontId="6" fillId="0" borderId="132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88" xfId="0" applyNumberFormat="1" applyFont="1" applyBorder="1" applyAlignment="1">
      <alignment horizontal="right" vertical="top" wrapText="1"/>
    </xf>
    <xf numFmtId="3" fontId="3" fillId="0" borderId="207" xfId="0" applyNumberFormat="1" applyFont="1" applyBorder="1" applyAlignment="1">
      <alignment horizontal="right" vertical="top" wrapText="1"/>
    </xf>
    <xf numFmtId="3" fontId="3" fillId="0" borderId="184" xfId="0" applyNumberFormat="1" applyFont="1" applyBorder="1" applyAlignment="1">
      <alignment horizontal="right" vertical="top" wrapText="1"/>
    </xf>
    <xf numFmtId="3" fontId="31" fillId="0" borderId="207" xfId="0" applyNumberFormat="1" applyFont="1" applyBorder="1" applyAlignment="1">
      <alignment horizontal="right" vertical="top" wrapText="1"/>
    </xf>
    <xf numFmtId="3" fontId="31" fillId="0" borderId="184" xfId="0" applyNumberFormat="1" applyFont="1" applyBorder="1" applyAlignment="1">
      <alignment horizontal="right" vertical="top" wrapText="1"/>
    </xf>
    <xf numFmtId="0" fontId="6" fillId="0" borderId="53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3" fontId="3" fillId="0" borderId="68" xfId="0" applyNumberFormat="1" applyFont="1" applyBorder="1" applyAlignment="1">
      <alignment horizontal="left"/>
    </xf>
    <xf numFmtId="3" fontId="3" fillId="0" borderId="208" xfId="0" applyNumberFormat="1" applyFont="1" applyBorder="1" applyAlignment="1">
      <alignment/>
    </xf>
    <xf numFmtId="3" fontId="3" fillId="0" borderId="209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3" fontId="3" fillId="0" borderId="70" xfId="0" applyNumberFormat="1" applyFont="1" applyBorder="1" applyAlignment="1">
      <alignment/>
    </xf>
    <xf numFmtId="3" fontId="3" fillId="0" borderId="179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3" fontId="6" fillId="0" borderId="179" xfId="0" applyNumberFormat="1" applyFont="1" applyBorder="1" applyAlignment="1">
      <alignment/>
    </xf>
    <xf numFmtId="3" fontId="25" fillId="0" borderId="132" xfId="0" applyNumberFormat="1" applyFont="1" applyBorder="1" applyAlignment="1">
      <alignment vertical="center"/>
    </xf>
    <xf numFmtId="3" fontId="25" fillId="0" borderId="132" xfId="0" applyNumberFormat="1" applyFont="1" applyBorder="1" applyAlignment="1">
      <alignment vertical="center"/>
    </xf>
    <xf numFmtId="3" fontId="6" fillId="0" borderId="161" xfId="0" applyNumberFormat="1" applyFont="1" applyBorder="1" applyAlignment="1">
      <alignment/>
    </xf>
    <xf numFmtId="3" fontId="6" fillId="0" borderId="2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3" fillId="0" borderId="7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06" xfId="0" applyNumberFormat="1" applyFont="1" applyBorder="1" applyAlignment="1">
      <alignment/>
    </xf>
    <xf numFmtId="3" fontId="3" fillId="0" borderId="132" xfId="0" applyNumberFormat="1" applyFont="1" applyBorder="1" applyAlignment="1">
      <alignment/>
    </xf>
    <xf numFmtId="3" fontId="3" fillId="0" borderId="185" xfId="0" applyNumberFormat="1" applyFont="1" applyBorder="1" applyAlignment="1">
      <alignment/>
    </xf>
    <xf numFmtId="3" fontId="3" fillId="0" borderId="191" xfId="0" applyNumberFormat="1" applyFont="1" applyBorder="1" applyAlignment="1">
      <alignment/>
    </xf>
    <xf numFmtId="3" fontId="3" fillId="0" borderId="150" xfId="0" applyNumberFormat="1" applyFont="1" applyBorder="1" applyAlignment="1">
      <alignment/>
    </xf>
    <xf numFmtId="3" fontId="3" fillId="0" borderId="104" xfId="0" applyNumberFormat="1" applyFont="1" applyBorder="1" applyAlignment="1">
      <alignment/>
    </xf>
    <xf numFmtId="3" fontId="11" fillId="0" borderId="112" xfId="0" applyNumberFormat="1" applyFont="1" applyBorder="1" applyAlignment="1">
      <alignment vertical="center"/>
    </xf>
    <xf numFmtId="3" fontId="11" fillId="0" borderId="209" xfId="0" applyNumberFormat="1" applyFont="1" applyFill="1" applyBorder="1" applyAlignment="1">
      <alignment vertical="center"/>
    </xf>
    <xf numFmtId="3" fontId="11" fillId="0" borderId="179" xfId="0" applyNumberFormat="1" applyFont="1" applyFill="1" applyBorder="1" applyAlignment="1">
      <alignment vertical="center"/>
    </xf>
    <xf numFmtId="3" fontId="94" fillId="0" borderId="112" xfId="0" applyNumberFormat="1" applyFont="1" applyBorder="1" applyAlignment="1">
      <alignment vertical="center"/>
    </xf>
    <xf numFmtId="3" fontId="94" fillId="0" borderId="112" xfId="0" applyNumberFormat="1" applyFont="1" applyBorder="1" applyAlignment="1">
      <alignment vertical="center"/>
    </xf>
    <xf numFmtId="3" fontId="11" fillId="0" borderId="112" xfId="0" applyNumberFormat="1" applyFont="1" applyBorder="1" applyAlignment="1">
      <alignment horizontal="center" vertical="center"/>
    </xf>
    <xf numFmtId="3" fontId="11" fillId="0" borderId="211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0" fillId="0" borderId="112" xfId="0" applyFill="1" applyBorder="1" applyAlignment="1">
      <alignment/>
    </xf>
    <xf numFmtId="0" fontId="33" fillId="0" borderId="112" xfId="0" applyFont="1" applyFill="1" applyBorder="1" applyAlignment="1">
      <alignment/>
    </xf>
    <xf numFmtId="0" fontId="31" fillId="0" borderId="0" xfId="0" applyFont="1" applyFill="1" applyBorder="1" applyAlignment="1">
      <alignment horizontal="left" vertical="top" wrapText="1"/>
    </xf>
    <xf numFmtId="3" fontId="31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3" fontId="30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1" fillId="0" borderId="112" xfId="61" applyFont="1" applyFill="1" applyBorder="1" applyAlignment="1">
      <alignment horizontal="left" vertical="top" wrapText="1"/>
      <protection/>
    </xf>
    <xf numFmtId="3" fontId="31" fillId="0" borderId="112" xfId="61" applyNumberFormat="1" applyFont="1" applyFill="1" applyBorder="1" applyAlignment="1">
      <alignment horizontal="right" vertical="top" wrapText="1"/>
      <protection/>
    </xf>
    <xf numFmtId="0" fontId="3" fillId="0" borderId="112" xfId="61" applyFont="1" applyFill="1" applyBorder="1" applyAlignment="1">
      <alignment horizontal="left" vertical="top" wrapText="1"/>
      <protection/>
    </xf>
    <xf numFmtId="3" fontId="3" fillId="0" borderId="112" xfId="61" applyNumberFormat="1" applyFont="1" applyFill="1" applyBorder="1" applyAlignment="1">
      <alignment horizontal="right" vertical="top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12" xfId="0" applyFont="1" applyBorder="1" applyAlignment="1">
      <alignment horizontal="left" vertical="top" wrapText="1"/>
    </xf>
    <xf numFmtId="3" fontId="3" fillId="0" borderId="112" xfId="0" applyNumberFormat="1" applyFont="1" applyBorder="1" applyAlignment="1">
      <alignment horizontal="right" vertical="top" wrapText="1"/>
    </xf>
    <xf numFmtId="3" fontId="31" fillId="0" borderId="112" xfId="0" applyNumberFormat="1" applyFont="1" applyBorder="1" applyAlignment="1">
      <alignment horizontal="right" vertical="top" wrapText="1"/>
    </xf>
    <xf numFmtId="0" fontId="24" fillId="0" borderId="112" xfId="0" applyFont="1" applyFill="1" applyBorder="1" applyAlignment="1">
      <alignment vertical="center"/>
    </xf>
    <xf numFmtId="0" fontId="11" fillId="0" borderId="107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3" fillId="0" borderId="112" xfId="0" applyFont="1" applyBorder="1" applyAlignment="1">
      <alignment/>
    </xf>
    <xf numFmtId="3" fontId="23" fillId="0" borderId="112" xfId="0" applyNumberFormat="1" applyFont="1" applyBorder="1" applyAlignment="1">
      <alignment/>
    </xf>
    <xf numFmtId="0" fontId="30" fillId="0" borderId="198" xfId="0" applyFont="1" applyBorder="1" applyAlignment="1">
      <alignment wrapText="1"/>
    </xf>
    <xf numFmtId="3" fontId="19" fillId="0" borderId="100" xfId="0" applyNumberFormat="1" applyFont="1" applyBorder="1" applyAlignment="1">
      <alignment vertical="center"/>
    </xf>
    <xf numFmtId="0" fontId="23" fillId="0" borderId="0" xfId="0" applyFont="1" applyBorder="1" applyAlignment="1">
      <alignment/>
    </xf>
    <xf numFmtId="0" fontId="30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19" fillId="0" borderId="0" xfId="0" applyFont="1" applyBorder="1" applyAlignment="1">
      <alignment vertical="center"/>
    </xf>
    <xf numFmtId="0" fontId="11" fillId="0" borderId="11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3" fontId="12" fillId="0" borderId="71" xfId="0" applyNumberFormat="1" applyFont="1" applyBorder="1" applyAlignment="1">
      <alignment vertical="center"/>
    </xf>
    <xf numFmtId="177" fontId="25" fillId="0" borderId="112" xfId="0" applyNumberFormat="1" applyFont="1" applyBorder="1" applyAlignment="1">
      <alignment vertical="center"/>
    </xf>
    <xf numFmtId="3" fontId="23" fillId="0" borderId="112" xfId="0" applyNumberFormat="1" applyFont="1" applyBorder="1" applyAlignment="1">
      <alignment vertical="center"/>
    </xf>
    <xf numFmtId="177" fontId="23" fillId="0" borderId="112" xfId="0" applyNumberFormat="1" applyFont="1" applyBorder="1" applyAlignment="1">
      <alignment vertical="center" wrapText="1"/>
    </xf>
    <xf numFmtId="0" fontId="11" fillId="0" borderId="112" xfId="0" applyFont="1" applyBorder="1" applyAlignment="1">
      <alignment horizontal="left" vertical="center"/>
    </xf>
    <xf numFmtId="3" fontId="11" fillId="0" borderId="112" xfId="0" applyNumberFormat="1" applyFont="1" applyBorder="1" applyAlignment="1">
      <alignment horizontal="right" vertical="center"/>
    </xf>
    <xf numFmtId="0" fontId="6" fillId="0" borderId="52" xfId="0" applyFont="1" applyBorder="1" applyAlignment="1">
      <alignment/>
    </xf>
    <xf numFmtId="3" fontId="6" fillId="0" borderId="104" xfId="0" applyNumberFormat="1" applyFont="1" applyBorder="1" applyAlignment="1">
      <alignment/>
    </xf>
    <xf numFmtId="0" fontId="31" fillId="0" borderId="112" xfId="61" applyFont="1" applyBorder="1" applyAlignment="1">
      <alignment horizontal="center" vertical="top" wrapText="1"/>
      <protection/>
    </xf>
    <xf numFmtId="0" fontId="31" fillId="0" borderId="112" xfId="61" applyFont="1" applyBorder="1" applyAlignment="1">
      <alignment horizontal="left" vertical="top" wrapText="1"/>
      <protection/>
    </xf>
    <xf numFmtId="3" fontId="31" fillId="0" borderId="112" xfId="61" applyNumberFormat="1" applyFont="1" applyBorder="1" applyAlignment="1">
      <alignment horizontal="right" vertical="top" wrapText="1"/>
      <protection/>
    </xf>
    <xf numFmtId="0" fontId="3" fillId="0" borderId="112" xfId="61" applyFont="1" applyBorder="1" applyAlignment="1">
      <alignment horizontal="center" vertical="top" wrapText="1"/>
      <protection/>
    </xf>
    <xf numFmtId="0" fontId="3" fillId="0" borderId="112" xfId="61" applyFont="1" applyBorder="1" applyAlignment="1">
      <alignment horizontal="left" vertical="top" wrapText="1"/>
      <protection/>
    </xf>
    <xf numFmtId="3" fontId="3" fillId="0" borderId="112" xfId="61" applyNumberFormat="1" applyFont="1" applyBorder="1" applyAlignment="1">
      <alignment horizontal="right" vertical="top" wrapText="1"/>
      <protection/>
    </xf>
    <xf numFmtId="3" fontId="3" fillId="0" borderId="118" xfId="0" applyNumberFormat="1" applyFont="1" applyBorder="1" applyAlignment="1">
      <alignment vertical="center"/>
    </xf>
    <xf numFmtId="3" fontId="3" fillId="0" borderId="0" xfId="61" applyNumberFormat="1" applyFont="1" applyAlignment="1">
      <alignment horizontal="right" vertical="top" wrapText="1"/>
      <protection/>
    </xf>
    <xf numFmtId="3" fontId="31" fillId="0" borderId="0" xfId="61" applyNumberFormat="1" applyFont="1" applyAlignment="1">
      <alignment horizontal="right" vertical="top" wrapText="1"/>
      <protection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188" xfId="0" applyNumberFormat="1" applyFont="1" applyBorder="1" applyAlignment="1">
      <alignment vertical="center"/>
    </xf>
    <xf numFmtId="3" fontId="3" fillId="0" borderId="118" xfId="0" applyNumberFormat="1" applyFont="1" applyBorder="1" applyAlignment="1">
      <alignment horizontal="left" vertical="center"/>
    </xf>
    <xf numFmtId="3" fontId="3" fillId="0" borderId="159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15" fillId="0" borderId="168" xfId="0" applyFont="1" applyBorder="1" applyAlignment="1">
      <alignment horizontal="center" vertical="center" wrapText="1"/>
    </xf>
    <xf numFmtId="0" fontId="15" fillId="0" borderId="197" xfId="0" applyFont="1" applyBorder="1" applyAlignment="1">
      <alignment horizontal="left" vertical="center" wrapText="1"/>
    </xf>
    <xf numFmtId="3" fontId="20" fillId="0" borderId="17" xfId="0" applyNumberFormat="1" applyFont="1" applyBorder="1" applyAlignment="1">
      <alignment vertical="center" wrapText="1"/>
    </xf>
    <xf numFmtId="3" fontId="16" fillId="0" borderId="17" xfId="0" applyNumberFormat="1" applyFont="1" applyBorder="1" applyAlignment="1">
      <alignment vertical="center" wrapText="1"/>
    </xf>
    <xf numFmtId="3" fontId="17" fillId="0" borderId="182" xfId="0" applyNumberFormat="1" applyFont="1" applyFill="1" applyBorder="1" applyAlignment="1">
      <alignment vertical="center" wrapText="1"/>
    </xf>
    <xf numFmtId="3" fontId="17" fillId="0" borderId="149" xfId="0" applyNumberFormat="1" applyFont="1" applyFill="1" applyBorder="1" applyAlignment="1">
      <alignment vertical="center" wrapText="1"/>
    </xf>
    <xf numFmtId="3" fontId="17" fillId="0" borderId="150" xfId="0" applyNumberFormat="1" applyFont="1" applyFill="1" applyBorder="1" applyAlignment="1">
      <alignment vertical="center" wrapText="1"/>
    </xf>
    <xf numFmtId="3" fontId="15" fillId="0" borderId="12" xfId="0" applyNumberFormat="1" applyFont="1" applyFill="1" applyBorder="1" applyAlignment="1">
      <alignment vertical="center" wrapText="1"/>
    </xf>
    <xf numFmtId="3" fontId="17" fillId="0" borderId="132" xfId="0" applyNumberFormat="1" applyFont="1" applyFill="1" applyBorder="1" applyAlignment="1">
      <alignment vertical="center" wrapText="1"/>
    </xf>
    <xf numFmtId="3" fontId="15" fillId="0" borderId="132" xfId="0" applyNumberFormat="1" applyFont="1" applyFill="1" applyBorder="1" applyAlignment="1">
      <alignment vertical="center" wrapText="1"/>
    </xf>
    <xf numFmtId="3" fontId="15" fillId="0" borderId="182" xfId="0" applyNumberFormat="1" applyFont="1" applyBorder="1" applyAlignment="1">
      <alignment vertical="center" wrapText="1"/>
    </xf>
    <xf numFmtId="3" fontId="15" fillId="0" borderId="101" xfId="0" applyNumberFormat="1" applyFont="1" applyBorder="1" applyAlignment="1">
      <alignment vertical="center" wrapText="1"/>
    </xf>
    <xf numFmtId="3" fontId="29" fillId="0" borderId="91" xfId="0" applyNumberFormat="1" applyFont="1" applyBorder="1" applyAlignment="1">
      <alignment/>
    </xf>
    <xf numFmtId="3" fontId="17" fillId="0" borderId="132" xfId="0" applyNumberFormat="1" applyFont="1" applyBorder="1" applyAlignment="1">
      <alignment vertical="center" wrapText="1"/>
    </xf>
    <xf numFmtId="3" fontId="28" fillId="0" borderId="101" xfId="0" applyNumberFormat="1" applyFont="1" applyBorder="1" applyAlignment="1">
      <alignment vertical="center" wrapText="1"/>
    </xf>
    <xf numFmtId="3" fontId="28" fillId="0" borderId="149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 wrapText="1"/>
    </xf>
    <xf numFmtId="3" fontId="15" fillId="0" borderId="12" xfId="0" applyNumberFormat="1" applyFont="1" applyBorder="1" applyAlignment="1">
      <alignment vertical="center" wrapText="1"/>
    </xf>
    <xf numFmtId="3" fontId="17" fillId="0" borderId="101" xfId="0" applyNumberFormat="1" applyFont="1" applyBorder="1" applyAlignment="1">
      <alignment vertical="center" wrapText="1"/>
    </xf>
    <xf numFmtId="3" fontId="15" fillId="0" borderId="132" xfId="0" applyNumberFormat="1" applyFont="1" applyBorder="1" applyAlignment="1">
      <alignment vertical="center" wrapText="1"/>
    </xf>
    <xf numFmtId="3" fontId="15" fillId="0" borderId="15" xfId="0" applyNumberFormat="1" applyFont="1" applyBorder="1" applyAlignment="1">
      <alignment vertical="center" wrapText="1"/>
    </xf>
    <xf numFmtId="3" fontId="16" fillId="0" borderId="168" xfId="0" applyNumberFormat="1" applyFont="1" applyBorder="1" applyAlignment="1">
      <alignment vertical="center" wrapText="1"/>
    </xf>
    <xf numFmtId="3" fontId="15" fillId="0" borderId="191" xfId="0" applyNumberFormat="1" applyFont="1" applyBorder="1" applyAlignment="1">
      <alignment vertical="center" wrapText="1"/>
    </xf>
    <xf numFmtId="3" fontId="15" fillId="0" borderId="149" xfId="0" applyNumberFormat="1" applyFont="1" applyBorder="1" applyAlignment="1">
      <alignment vertical="center" wrapText="1"/>
    </xf>
    <xf numFmtId="3" fontId="15" fillId="0" borderId="103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3" fontId="16" fillId="0" borderId="0" xfId="0" applyNumberFormat="1" applyFont="1" applyBorder="1" applyAlignment="1">
      <alignment vertical="center" wrapText="1"/>
    </xf>
    <xf numFmtId="3" fontId="16" fillId="0" borderId="52" xfId="0" applyNumberFormat="1" applyFont="1" applyBorder="1" applyAlignment="1">
      <alignment vertical="center" wrapText="1"/>
    </xf>
    <xf numFmtId="3" fontId="15" fillId="0" borderId="151" xfId="0" applyNumberFormat="1" applyFont="1" applyBorder="1" applyAlignment="1">
      <alignment vertical="center" wrapText="1"/>
    </xf>
    <xf numFmtId="3" fontId="16" fillId="0" borderId="193" xfId="0" applyNumberFormat="1" applyFont="1" applyBorder="1" applyAlignment="1">
      <alignment vertical="center" wrapText="1"/>
    </xf>
    <xf numFmtId="3" fontId="15" fillId="0" borderId="166" xfId="0" applyNumberFormat="1" applyFont="1" applyBorder="1" applyAlignment="1">
      <alignment vertical="center" wrapText="1"/>
    </xf>
    <xf numFmtId="3" fontId="15" fillId="0" borderId="167" xfId="0" applyNumberFormat="1" applyFont="1" applyBorder="1" applyAlignment="1">
      <alignment vertical="center" wrapText="1"/>
    </xf>
    <xf numFmtId="3" fontId="15" fillId="0" borderId="194" xfId="0" applyNumberFormat="1" applyFont="1" applyBorder="1" applyAlignment="1">
      <alignment vertical="center" wrapText="1"/>
    </xf>
    <xf numFmtId="3" fontId="15" fillId="0" borderId="106" xfId="0" applyNumberFormat="1" applyFont="1" applyFill="1" applyBorder="1" applyAlignment="1">
      <alignment vertical="center" wrapText="1"/>
    </xf>
    <xf numFmtId="3" fontId="15" fillId="0" borderId="149" xfId="0" applyNumberFormat="1" applyFont="1" applyFill="1" applyBorder="1" applyAlignment="1">
      <alignment vertical="center" wrapText="1"/>
    </xf>
    <xf numFmtId="3" fontId="15" fillId="0" borderId="167" xfId="0" applyNumberFormat="1" applyFont="1" applyFill="1" applyBorder="1" applyAlignment="1">
      <alignment vertical="center" wrapText="1"/>
    </xf>
    <xf numFmtId="0" fontId="17" fillId="0" borderId="199" xfId="0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vertical="center" wrapText="1"/>
    </xf>
    <xf numFmtId="0" fontId="15" fillId="0" borderId="167" xfId="0" applyFont="1" applyBorder="1" applyAlignment="1">
      <alignment horizontal="left" vertical="center" wrapText="1" indent="2"/>
    </xf>
    <xf numFmtId="3" fontId="17" fillId="0" borderId="182" xfId="0" applyNumberFormat="1" applyFont="1" applyBorder="1" applyAlignment="1">
      <alignment vertical="center" wrapText="1"/>
    </xf>
    <xf numFmtId="3" fontId="15" fillId="0" borderId="150" xfId="0" applyNumberFormat="1" applyFont="1" applyBorder="1" applyAlignment="1">
      <alignment vertical="center" wrapText="1"/>
    </xf>
    <xf numFmtId="3" fontId="15" fillId="0" borderId="129" xfId="0" applyNumberFormat="1" applyFont="1" applyBorder="1" applyAlignment="1">
      <alignment vertical="center" wrapText="1"/>
    </xf>
    <xf numFmtId="3" fontId="15" fillId="0" borderId="130" xfId="0" applyNumberFormat="1" applyFont="1" applyBorder="1" applyAlignment="1">
      <alignment vertical="center" wrapText="1"/>
    </xf>
    <xf numFmtId="0" fontId="15" fillId="0" borderId="101" xfId="0" applyFont="1" applyBorder="1" applyAlignment="1">
      <alignment horizontal="center" vertical="center" wrapText="1"/>
    </xf>
    <xf numFmtId="3" fontId="15" fillId="0" borderId="166" xfId="0" applyNumberFormat="1" applyFont="1" applyFill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3" fontId="15" fillId="0" borderId="178" xfId="0" applyNumberFormat="1" applyFont="1" applyBorder="1" applyAlignment="1">
      <alignment vertical="center" wrapText="1"/>
    </xf>
    <xf numFmtId="0" fontId="15" fillId="0" borderId="195" xfId="0" applyFont="1" applyBorder="1" applyAlignment="1">
      <alignment horizontal="center" vertical="center" wrapText="1"/>
    </xf>
    <xf numFmtId="3" fontId="15" fillId="0" borderId="192" xfId="0" applyNumberFormat="1" applyFont="1" applyBorder="1" applyAlignment="1">
      <alignment vertical="center" wrapText="1"/>
    </xf>
    <xf numFmtId="3" fontId="20" fillId="0" borderId="71" xfId="0" applyNumberFormat="1" applyFont="1" applyBorder="1" applyAlignment="1">
      <alignment vertical="center" wrapText="1"/>
    </xf>
    <xf numFmtId="3" fontId="20" fillId="0" borderId="185" xfId="0" applyNumberFormat="1" applyFont="1" applyBorder="1" applyAlignment="1">
      <alignment vertical="center" wrapText="1"/>
    </xf>
    <xf numFmtId="0" fontId="15" fillId="0" borderId="134" xfId="0" applyFont="1" applyBorder="1" applyAlignment="1">
      <alignment horizontal="center" vertical="center" wrapText="1"/>
    </xf>
    <xf numFmtId="3" fontId="20" fillId="0" borderId="52" xfId="0" applyNumberFormat="1" applyFont="1" applyBorder="1" applyAlignment="1">
      <alignment vertical="center" wrapText="1"/>
    </xf>
    <xf numFmtId="3" fontId="17" fillId="0" borderId="129" xfId="0" applyNumberFormat="1" applyFont="1" applyBorder="1" applyAlignment="1">
      <alignment vertical="center" wrapText="1"/>
    </xf>
    <xf numFmtId="3" fontId="17" fillId="0" borderId="130" xfId="0" applyNumberFormat="1" applyFont="1" applyBorder="1" applyAlignment="1">
      <alignment vertical="center" wrapText="1"/>
    </xf>
    <xf numFmtId="3" fontId="17" fillId="0" borderId="131" xfId="0" applyNumberFormat="1" applyFont="1" applyBorder="1" applyAlignment="1">
      <alignment vertical="center" wrapText="1"/>
    </xf>
    <xf numFmtId="3" fontId="20" fillId="0" borderId="130" xfId="0" applyNumberFormat="1" applyFont="1" applyBorder="1" applyAlignment="1">
      <alignment vertical="center" wrapText="1"/>
    </xf>
    <xf numFmtId="3" fontId="20" fillId="0" borderId="24" xfId="0" applyNumberFormat="1" applyFont="1" applyBorder="1" applyAlignment="1">
      <alignment vertical="center" wrapText="1"/>
    </xf>
    <xf numFmtId="3" fontId="17" fillId="0" borderId="149" xfId="0" applyNumberFormat="1" applyFont="1" applyBorder="1" applyAlignment="1">
      <alignment vertical="center" wrapText="1"/>
    </xf>
    <xf numFmtId="3" fontId="17" fillId="0" borderId="150" xfId="0" applyNumberFormat="1" applyFont="1" applyBorder="1" applyAlignment="1">
      <alignment vertical="center" wrapText="1"/>
    </xf>
    <xf numFmtId="3" fontId="20" fillId="0" borderId="149" xfId="0" applyNumberFormat="1" applyFont="1" applyBorder="1" applyAlignment="1">
      <alignment vertical="center" wrapText="1"/>
    </xf>
    <xf numFmtId="3" fontId="15" fillId="0" borderId="17" xfId="0" applyNumberFormat="1" applyFont="1" applyBorder="1" applyAlignment="1">
      <alignment vertical="center" wrapText="1"/>
    </xf>
    <xf numFmtId="3" fontId="15" fillId="0" borderId="204" xfId="0" applyNumberFormat="1" applyFont="1" applyBorder="1" applyAlignment="1">
      <alignment vertical="center" wrapText="1"/>
    </xf>
    <xf numFmtId="3" fontId="17" fillId="0" borderId="15" xfId="0" applyNumberFormat="1" applyFont="1" applyBorder="1" applyAlignment="1">
      <alignment vertical="center" wrapText="1"/>
    </xf>
    <xf numFmtId="3" fontId="20" fillId="0" borderId="132" xfId="0" applyNumberFormat="1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 wrapText="1"/>
    </xf>
    <xf numFmtId="3" fontId="15" fillId="0" borderId="100" xfId="0" applyNumberFormat="1" applyFont="1" applyBorder="1" applyAlignment="1">
      <alignment vertical="center" wrapText="1"/>
    </xf>
    <xf numFmtId="3" fontId="15" fillId="0" borderId="201" xfId="0" applyNumberFormat="1" applyFont="1" applyBorder="1" applyAlignment="1">
      <alignment vertical="center" wrapText="1"/>
    </xf>
    <xf numFmtId="3" fontId="15" fillId="0" borderId="200" xfId="0" applyNumberFormat="1" applyFont="1" applyBorder="1" applyAlignment="1">
      <alignment vertical="center" wrapText="1"/>
    </xf>
    <xf numFmtId="3" fontId="15" fillId="0" borderId="197" xfId="0" applyNumberFormat="1" applyFont="1" applyBorder="1" applyAlignment="1">
      <alignment vertical="center" wrapText="1"/>
    </xf>
    <xf numFmtId="3" fontId="15" fillId="0" borderId="198" xfId="0" applyNumberFormat="1" applyFont="1" applyBorder="1" applyAlignment="1">
      <alignment vertical="center" wrapText="1"/>
    </xf>
    <xf numFmtId="3" fontId="15" fillId="0" borderId="199" xfId="0" applyNumberFormat="1" applyFont="1" applyBorder="1" applyAlignment="1">
      <alignment vertical="center" wrapText="1"/>
    </xf>
    <xf numFmtId="3" fontId="15" fillId="0" borderId="212" xfId="0" applyNumberFormat="1" applyFont="1" applyBorder="1" applyAlignment="1">
      <alignment vertical="center" wrapText="1"/>
    </xf>
    <xf numFmtId="3" fontId="15" fillId="0" borderId="49" xfId="0" applyNumberFormat="1" applyFont="1" applyBorder="1" applyAlignment="1">
      <alignment vertical="center" wrapText="1"/>
    </xf>
    <xf numFmtId="3" fontId="15" fillId="0" borderId="71" xfId="0" applyNumberFormat="1" applyFont="1" applyBorder="1" applyAlignment="1">
      <alignment vertical="center" wrapText="1"/>
    </xf>
    <xf numFmtId="3" fontId="15" fillId="0" borderId="193" xfId="0" applyNumberFormat="1" applyFont="1" applyBorder="1" applyAlignment="1">
      <alignment vertical="center" wrapText="1"/>
    </xf>
    <xf numFmtId="3" fontId="16" fillId="0" borderId="71" xfId="0" applyNumberFormat="1" applyFont="1" applyBorder="1" applyAlignment="1">
      <alignment vertical="center" wrapText="1"/>
    </xf>
    <xf numFmtId="3" fontId="15" fillId="0" borderId="101" xfId="0" applyNumberFormat="1" applyFont="1" applyFill="1" applyBorder="1" applyAlignment="1">
      <alignment vertical="center" wrapText="1"/>
    </xf>
    <xf numFmtId="3" fontId="15" fillId="0" borderId="168" xfId="0" applyNumberFormat="1" applyFont="1" applyBorder="1" applyAlignment="1">
      <alignment vertical="center" wrapText="1"/>
    </xf>
    <xf numFmtId="3" fontId="17" fillId="0" borderId="10" xfId="0" applyNumberFormat="1" applyFont="1" applyBorder="1" applyAlignment="1">
      <alignment vertical="center" wrapText="1"/>
    </xf>
    <xf numFmtId="3" fontId="15" fillId="0" borderId="24" xfId="0" applyNumberFormat="1" applyFont="1" applyBorder="1" applyAlignment="1">
      <alignment vertical="center" wrapText="1"/>
    </xf>
    <xf numFmtId="3" fontId="15" fillId="0" borderId="131" xfId="0" applyNumberFormat="1" applyFont="1" applyBorder="1" applyAlignment="1">
      <alignment vertical="center" wrapText="1"/>
    </xf>
    <xf numFmtId="3" fontId="28" fillId="0" borderId="101" xfId="0" applyNumberFormat="1" applyFont="1" applyFill="1" applyBorder="1" applyAlignment="1">
      <alignment vertical="center" wrapText="1"/>
    </xf>
    <xf numFmtId="3" fontId="17" fillId="0" borderId="101" xfId="0" applyNumberFormat="1" applyFont="1" applyFill="1" applyBorder="1" applyAlignment="1">
      <alignment vertical="center" wrapText="1"/>
    </xf>
    <xf numFmtId="3" fontId="7" fillId="0" borderId="112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08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3" fontId="7" fillId="0" borderId="186" xfId="0" applyNumberFormat="1" applyFont="1" applyFill="1" applyBorder="1" applyAlignment="1">
      <alignment/>
    </xf>
    <xf numFmtId="3" fontId="7" fillId="0" borderId="94" xfId="0" applyNumberFormat="1" applyFont="1" applyFill="1" applyBorder="1" applyAlignment="1">
      <alignment/>
    </xf>
    <xf numFmtId="3" fontId="7" fillId="0" borderId="139" xfId="0" applyNumberFormat="1" applyFont="1" applyFill="1" applyBorder="1" applyAlignment="1">
      <alignment/>
    </xf>
    <xf numFmtId="171" fontId="3" fillId="0" borderId="112" xfId="0" applyNumberFormat="1" applyFont="1" applyBorder="1" applyAlignment="1">
      <alignment/>
    </xf>
    <xf numFmtId="0" fontId="7" fillId="0" borderId="107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171" fontId="3" fillId="0" borderId="112" xfId="0" applyNumberFormat="1" applyFont="1" applyBorder="1" applyAlignment="1">
      <alignment horizontal="right" vertical="center" wrapText="1"/>
    </xf>
    <xf numFmtId="3" fontId="3" fillId="0" borderId="187" xfId="0" applyNumberFormat="1" applyFont="1" applyBorder="1" applyAlignment="1">
      <alignment vertical="center"/>
    </xf>
    <xf numFmtId="3" fontId="3" fillId="0" borderId="188" xfId="0" applyNumberFormat="1" applyFont="1" applyBorder="1" applyAlignment="1">
      <alignment vertical="center"/>
    </xf>
    <xf numFmtId="3" fontId="6" fillId="0" borderId="158" xfId="0" applyNumberFormat="1" applyFont="1" applyFill="1" applyBorder="1" applyAlignment="1">
      <alignment vertical="center"/>
    </xf>
    <xf numFmtId="3" fontId="3" fillId="0" borderId="158" xfId="0" applyNumberFormat="1" applyFont="1" applyFill="1" applyBorder="1" applyAlignment="1">
      <alignment vertical="center"/>
    </xf>
    <xf numFmtId="3" fontId="3" fillId="0" borderId="115" xfId="0" applyNumberFormat="1" applyFont="1" applyFill="1" applyBorder="1" applyAlignment="1">
      <alignment vertical="center"/>
    </xf>
    <xf numFmtId="3" fontId="7" fillId="0" borderId="44" xfId="0" applyNumberFormat="1" applyFont="1" applyFill="1" applyBorder="1" applyAlignment="1">
      <alignment vertical="center"/>
    </xf>
    <xf numFmtId="3" fontId="3" fillId="0" borderId="44" xfId="0" applyNumberFormat="1" applyFont="1" applyFill="1" applyBorder="1" applyAlignment="1">
      <alignment vertical="center"/>
    </xf>
    <xf numFmtId="6" fontId="3" fillId="0" borderId="94" xfId="0" applyNumberFormat="1" applyFont="1" applyFill="1" applyBorder="1" applyAlignment="1">
      <alignment/>
    </xf>
    <xf numFmtId="3" fontId="7" fillId="0" borderId="187" xfId="0" applyNumberFormat="1" applyFont="1" applyFill="1" applyBorder="1" applyAlignment="1">
      <alignment vertical="center"/>
    </xf>
    <xf numFmtId="6" fontId="3" fillId="0" borderId="186" xfId="0" applyNumberFormat="1" applyFont="1" applyFill="1" applyBorder="1" applyAlignment="1">
      <alignment/>
    </xf>
    <xf numFmtId="6" fontId="3" fillId="0" borderId="112" xfId="0" applyNumberFormat="1" applyFont="1" applyFill="1" applyBorder="1" applyAlignment="1">
      <alignment/>
    </xf>
    <xf numFmtId="171" fontId="3" fillId="0" borderId="186" xfId="0" applyNumberFormat="1" applyFont="1" applyFill="1" applyBorder="1" applyAlignment="1">
      <alignment/>
    </xf>
    <xf numFmtId="171" fontId="3" fillId="0" borderId="112" xfId="0" applyNumberFormat="1" applyFont="1" applyFill="1" applyBorder="1" applyAlignment="1">
      <alignment/>
    </xf>
    <xf numFmtId="3" fontId="7" fillId="0" borderId="154" xfId="0" applyNumberFormat="1" applyFont="1" applyFill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12" xfId="0" applyFont="1" applyBorder="1" applyAlignment="1">
      <alignment/>
    </xf>
    <xf numFmtId="3" fontId="3" fillId="0" borderId="207" xfId="0" applyNumberFormat="1" applyFont="1" applyBorder="1" applyAlignment="1">
      <alignment vertical="center"/>
    </xf>
    <xf numFmtId="0" fontId="97" fillId="0" borderId="112" xfId="0" applyFont="1" applyBorder="1" applyAlignment="1">
      <alignment horizontal="center" vertical="top" wrapText="1"/>
    </xf>
    <xf numFmtId="3" fontId="3" fillId="0" borderId="112" xfId="0" applyNumberFormat="1" applyFont="1" applyBorder="1" applyAlignment="1">
      <alignment/>
    </xf>
    <xf numFmtId="3" fontId="32" fillId="0" borderId="112" xfId="0" applyNumberFormat="1" applyFont="1" applyBorder="1" applyAlignment="1">
      <alignment vertical="center" wrapText="1"/>
    </xf>
    <xf numFmtId="177" fontId="21" fillId="0" borderId="0" xfId="0" applyNumberFormat="1" applyFont="1" applyBorder="1" applyAlignment="1">
      <alignment horizontal="center" vertical="center" wrapText="1"/>
    </xf>
    <xf numFmtId="0" fontId="101" fillId="0" borderId="112" xfId="0" applyFont="1" applyBorder="1" applyAlignment="1" applyProtection="1">
      <alignment/>
      <protection locked="0"/>
    </xf>
    <xf numFmtId="0" fontId="102" fillId="0" borderId="112" xfId="0" applyFont="1" applyBorder="1" applyAlignment="1" applyProtection="1">
      <alignment/>
      <protection locked="0"/>
    </xf>
    <xf numFmtId="0" fontId="16" fillId="0" borderId="112" xfId="0" applyFont="1" applyBorder="1" applyAlignment="1" applyProtection="1">
      <alignment/>
      <protection locked="0"/>
    </xf>
    <xf numFmtId="3" fontId="15" fillId="0" borderId="112" xfId="0" applyNumberFormat="1" applyFont="1" applyBorder="1" applyAlignment="1">
      <alignment/>
    </xf>
    <xf numFmtId="3" fontId="16" fillId="0" borderId="112" xfId="0" applyNumberFormat="1" applyFont="1" applyBorder="1" applyAlignment="1">
      <alignment horizontal="right" vertical="center" wrapText="1"/>
    </xf>
    <xf numFmtId="0" fontId="98" fillId="0" borderId="112" xfId="0" applyNumberFormat="1" applyFont="1" applyBorder="1" applyAlignment="1">
      <alignment vertical="top"/>
    </xf>
    <xf numFmtId="0" fontId="35" fillId="0" borderId="112" xfId="0" applyNumberFormat="1" applyFont="1" applyBorder="1" applyAlignment="1">
      <alignment/>
    </xf>
    <xf numFmtId="0" fontId="97" fillId="0" borderId="0" xfId="0" applyNumberFormat="1" applyFont="1" applyBorder="1" applyAlignment="1">
      <alignment vertical="top"/>
    </xf>
    <xf numFmtId="0" fontId="35" fillId="0" borderId="0" xfId="0" applyNumberFormat="1" applyFont="1" applyBorder="1" applyAlignment="1">
      <alignment/>
    </xf>
    <xf numFmtId="0" fontId="97" fillId="0" borderId="0" xfId="0" applyNumberFormat="1" applyFont="1" applyBorder="1" applyAlignment="1">
      <alignment horizontal="right" vertical="top"/>
    </xf>
    <xf numFmtId="3" fontId="35" fillId="0" borderId="112" xfId="0" applyNumberFormat="1" applyFont="1" applyBorder="1" applyAlignment="1">
      <alignment/>
    </xf>
    <xf numFmtId="3" fontId="2" fillId="0" borderId="112" xfId="0" applyNumberFormat="1" applyFont="1" applyBorder="1" applyAlignment="1">
      <alignment/>
    </xf>
    <xf numFmtId="3" fontId="98" fillId="0" borderId="112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6" fillId="0" borderId="128" xfId="0" applyFont="1" applyBorder="1" applyAlignment="1">
      <alignment horizontal="center" vertical="center" wrapText="1"/>
    </xf>
    <xf numFmtId="0" fontId="6" fillId="0" borderId="195" xfId="0" applyFont="1" applyBorder="1" applyAlignment="1">
      <alignment horizontal="center" vertical="center" wrapText="1"/>
    </xf>
    <xf numFmtId="0" fontId="6" fillId="0" borderId="192" xfId="0" applyFont="1" applyBorder="1" applyAlignment="1">
      <alignment horizontal="center" vertical="center" wrapText="1"/>
    </xf>
    <xf numFmtId="0" fontId="6" fillId="0" borderId="20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213" xfId="0" applyFont="1" applyBorder="1" applyAlignment="1">
      <alignment horizontal="center" vertical="center" wrapText="1"/>
    </xf>
    <xf numFmtId="0" fontId="8" fillId="0" borderId="214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1" fillId="0" borderId="134" xfId="0" applyFont="1" applyBorder="1" applyAlignment="1">
      <alignment horizontal="center" vertical="center" textRotation="90"/>
    </xf>
    <xf numFmtId="0" fontId="11" fillId="0" borderId="129" xfId="0" applyFont="1" applyBorder="1" applyAlignment="1">
      <alignment horizontal="center" vertical="center" textRotation="90"/>
    </xf>
    <xf numFmtId="0" fontId="12" fillId="0" borderId="213" xfId="0" applyFont="1" applyFill="1" applyBorder="1" applyAlignment="1">
      <alignment horizontal="center" vertical="center"/>
    </xf>
    <xf numFmtId="0" fontId="12" fillId="0" borderId="151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19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198" xfId="0" applyFont="1" applyFill="1" applyBorder="1" applyAlignment="1">
      <alignment horizontal="center" vertical="center" wrapText="1"/>
    </xf>
    <xf numFmtId="0" fontId="3" fillId="0" borderId="186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16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8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195" xfId="0" applyFont="1" applyBorder="1" applyAlignment="1">
      <alignment horizontal="center" vertical="center"/>
    </xf>
    <xf numFmtId="0" fontId="3" fillId="0" borderId="168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6" fillId="0" borderId="215" xfId="0" applyFont="1" applyBorder="1" applyAlignment="1">
      <alignment horizontal="center" vertical="center"/>
    </xf>
    <xf numFmtId="0" fontId="6" fillId="0" borderId="20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91" xfId="0" applyFont="1" applyFill="1" applyBorder="1" applyAlignment="1">
      <alignment horizontal="center" vertical="center" wrapText="1"/>
    </xf>
    <xf numFmtId="0" fontId="13" fillId="0" borderId="213" xfId="0" applyFont="1" applyFill="1" applyBorder="1" applyAlignment="1">
      <alignment horizontal="center" vertical="center"/>
    </xf>
    <xf numFmtId="0" fontId="13" fillId="0" borderId="151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 wrapText="1"/>
    </xf>
    <xf numFmtId="0" fontId="12" fillId="0" borderId="103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99" xfId="0" applyFont="1" applyBorder="1" applyAlignment="1">
      <alignment horizontal="left" vertical="center" wrapText="1"/>
    </xf>
    <xf numFmtId="0" fontId="17" fillId="0" borderId="130" xfId="0" applyFont="1" applyBorder="1" applyAlignment="1">
      <alignment horizontal="left" vertical="center" wrapText="1"/>
    </xf>
    <xf numFmtId="0" fontId="17" fillId="0" borderId="167" xfId="0" applyFont="1" applyBorder="1" applyAlignment="1">
      <alignment horizontal="left" vertical="center" wrapText="1"/>
    </xf>
    <xf numFmtId="0" fontId="17" fillId="0" borderId="186" xfId="0" applyFont="1" applyBorder="1" applyAlignment="1">
      <alignment horizontal="left" vertical="center" wrapText="1"/>
    </xf>
    <xf numFmtId="0" fontId="17" fillId="0" borderId="198" xfId="0" applyFont="1" applyBorder="1" applyAlignment="1">
      <alignment horizontal="left" vertical="center" wrapText="1"/>
    </xf>
    <xf numFmtId="0" fontId="15" fillId="0" borderId="130" xfId="0" applyFont="1" applyBorder="1" applyAlignment="1">
      <alignment horizontal="left" vertical="center" wrapText="1" indent="2"/>
    </xf>
    <xf numFmtId="0" fontId="15" fillId="0" borderId="167" xfId="0" applyFont="1" applyBorder="1" applyAlignment="1">
      <alignment horizontal="left" vertical="center" wrapText="1" indent="2"/>
    </xf>
    <xf numFmtId="0" fontId="15" fillId="0" borderId="94" xfId="0" applyFont="1" applyBorder="1" applyAlignment="1">
      <alignment horizontal="left" vertical="center" wrapText="1"/>
    </xf>
    <xf numFmtId="0" fontId="15" fillId="0" borderId="197" xfId="0" applyFont="1" applyBorder="1" applyAlignment="1">
      <alignment horizontal="left" vertical="center" wrapText="1"/>
    </xf>
    <xf numFmtId="0" fontId="15" fillId="0" borderId="107" xfId="0" applyFont="1" applyBorder="1" applyAlignment="1">
      <alignment horizontal="left" vertical="center" wrapText="1"/>
    </xf>
    <xf numFmtId="0" fontId="16" fillId="0" borderId="52" xfId="65" applyFont="1" applyFill="1" applyBorder="1" applyAlignment="1">
      <alignment horizontal="left" vertical="center" wrapText="1"/>
      <protection/>
    </xf>
    <xf numFmtId="0" fontId="16" fillId="0" borderId="92" xfId="65" applyFont="1" applyFill="1" applyBorder="1" applyAlignment="1">
      <alignment horizontal="left" vertical="center" wrapText="1"/>
      <protection/>
    </xf>
    <xf numFmtId="0" fontId="16" fillId="0" borderId="104" xfId="0" applyFont="1" applyBorder="1" applyAlignment="1">
      <alignment horizontal="left" vertical="center" wrapText="1"/>
    </xf>
    <xf numFmtId="0" fontId="16" fillId="0" borderId="200" xfId="0" applyFont="1" applyBorder="1" applyAlignment="1">
      <alignment horizontal="left" vertical="center" wrapText="1"/>
    </xf>
    <xf numFmtId="0" fontId="15" fillId="0" borderId="202" xfId="0" applyFont="1" applyBorder="1" applyAlignment="1">
      <alignment horizontal="left" vertical="center" wrapText="1"/>
    </xf>
    <xf numFmtId="0" fontId="15" fillId="0" borderId="212" xfId="0" applyFont="1" applyBorder="1" applyAlignment="1">
      <alignment horizontal="left" vertical="center" wrapText="1"/>
    </xf>
    <xf numFmtId="177" fontId="21" fillId="0" borderId="198" xfId="0" applyNumberFormat="1" applyFont="1" applyBorder="1" applyAlignment="1">
      <alignment horizontal="center" vertical="center" wrapText="1"/>
    </xf>
    <xf numFmtId="177" fontId="21" fillId="0" borderId="167" xfId="0" applyNumberFormat="1" applyFont="1" applyBorder="1" applyAlignment="1">
      <alignment horizontal="center" vertical="center" wrapText="1"/>
    </xf>
    <xf numFmtId="177" fontId="21" fillId="0" borderId="186" xfId="0" applyNumberFormat="1" applyFont="1" applyBorder="1" applyAlignment="1">
      <alignment horizontal="center" vertical="center" wrapText="1"/>
    </xf>
    <xf numFmtId="0" fontId="16" fillId="0" borderId="9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98" xfId="0" applyFont="1" applyBorder="1" applyAlignment="1">
      <alignment horizontal="left" vertical="center" wrapText="1"/>
    </xf>
    <xf numFmtId="0" fontId="15" fillId="0" borderId="216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7" fillId="0" borderId="107" xfId="0" applyFont="1" applyBorder="1" applyAlignment="1">
      <alignment horizontal="left" vertical="center" wrapText="1"/>
    </xf>
    <xf numFmtId="0" fontId="17" fillId="0" borderId="197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20" fillId="0" borderId="52" xfId="0" applyFont="1" applyBorder="1" applyAlignment="1">
      <alignment horizontal="left" vertical="center" wrapText="1"/>
    </xf>
    <xf numFmtId="0" fontId="20" fillId="0" borderId="193" xfId="0" applyFont="1" applyBorder="1" applyAlignment="1">
      <alignment horizontal="left" vertical="center" wrapText="1"/>
    </xf>
    <xf numFmtId="0" fontId="16" fillId="0" borderId="134" xfId="0" applyFont="1" applyBorder="1" applyAlignment="1">
      <alignment horizontal="center" vertical="center" wrapText="1"/>
    </xf>
    <xf numFmtId="0" fontId="16" fillId="0" borderId="116" xfId="0" applyFont="1" applyBorder="1" applyAlignment="1">
      <alignment horizontal="center" vertical="center" wrapText="1"/>
    </xf>
    <xf numFmtId="0" fontId="16" fillId="0" borderId="195" xfId="0" applyFont="1" applyBorder="1" applyAlignment="1">
      <alignment horizontal="center" vertical="center" wrapText="1"/>
    </xf>
    <xf numFmtId="0" fontId="16" fillId="0" borderId="192" xfId="0" applyFont="1" applyBorder="1" applyAlignment="1">
      <alignment horizontal="center" vertical="center" wrapText="1"/>
    </xf>
    <xf numFmtId="0" fontId="15" fillId="0" borderId="168" xfId="0" applyFont="1" applyBorder="1" applyAlignment="1">
      <alignment horizontal="center" vertical="center" wrapText="1"/>
    </xf>
    <xf numFmtId="0" fontId="15" fillId="0" borderId="100" xfId="0" applyFont="1" applyBorder="1" applyAlignment="1">
      <alignment horizontal="center" vertical="center" wrapText="1"/>
    </xf>
    <xf numFmtId="0" fontId="15" fillId="0" borderId="19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left" vertical="center" wrapText="1"/>
    </xf>
    <xf numFmtId="0" fontId="15" fillId="0" borderId="201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99" xfId="0" applyFont="1" applyBorder="1" applyAlignment="1">
      <alignment horizontal="left" vertical="center" wrapText="1"/>
    </xf>
    <xf numFmtId="0" fontId="16" fillId="0" borderId="0" xfId="65" applyFont="1" applyFill="1" applyAlignment="1">
      <alignment horizontal="center" vertical="center" wrapText="1"/>
      <protection/>
    </xf>
    <xf numFmtId="0" fontId="15" fillId="0" borderId="186" xfId="0" applyFont="1" applyBorder="1" applyAlignment="1">
      <alignment horizontal="left" vertical="center" wrapText="1"/>
    </xf>
    <xf numFmtId="0" fontId="21" fillId="0" borderId="112" xfId="0" applyFont="1" applyBorder="1" applyAlignment="1">
      <alignment horizontal="center"/>
    </xf>
    <xf numFmtId="0" fontId="21" fillId="0" borderId="198" xfId="0" applyFont="1" applyBorder="1" applyAlignment="1">
      <alignment horizontal="center"/>
    </xf>
    <xf numFmtId="0" fontId="21" fillId="0" borderId="186" xfId="0" applyFont="1" applyBorder="1" applyAlignment="1">
      <alignment horizontal="center"/>
    </xf>
    <xf numFmtId="0" fontId="21" fillId="0" borderId="1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19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6" fillId="0" borderId="0" xfId="65" applyFont="1" applyAlignment="1">
      <alignment horizontal="center" vertical="center" wrapText="1"/>
      <protection/>
    </xf>
    <xf numFmtId="0" fontId="16" fillId="0" borderId="110" xfId="0" applyFont="1" applyBorder="1" applyAlignment="1">
      <alignment horizontal="left" vertical="center" wrapText="1"/>
    </xf>
    <xf numFmtId="0" fontId="16" fillId="0" borderId="201" xfId="0" applyFont="1" applyBorder="1" applyAlignment="1">
      <alignment horizontal="left" vertical="center" wrapText="1"/>
    </xf>
    <xf numFmtId="0" fontId="7" fillId="0" borderId="130" xfId="0" applyFont="1" applyFill="1" applyBorder="1" applyAlignment="1">
      <alignment wrapText="1"/>
    </xf>
    <xf numFmtId="0" fontId="7" fillId="0" borderId="149" xfId="0" applyFont="1" applyFill="1" applyBorder="1" applyAlignment="1">
      <alignment wrapText="1"/>
    </xf>
    <xf numFmtId="0" fontId="15" fillId="0" borderId="52" xfId="0" applyFont="1" applyBorder="1" applyAlignment="1">
      <alignment horizontal="center" vertical="center" wrapText="1"/>
    </xf>
    <xf numFmtId="0" fontId="7" fillId="0" borderId="213" xfId="0" applyFont="1" applyFill="1" applyBorder="1" applyAlignment="1">
      <alignment wrapText="1"/>
    </xf>
    <xf numFmtId="0" fontId="7" fillId="0" borderId="106" xfId="0" applyFont="1" applyFill="1" applyBorder="1" applyAlignment="1">
      <alignment wrapText="1"/>
    </xf>
    <xf numFmtId="0" fontId="7" fillId="0" borderId="151" xfId="0" applyFont="1" applyFill="1" applyBorder="1" applyAlignment="1">
      <alignment wrapText="1"/>
    </xf>
    <xf numFmtId="0" fontId="7" fillId="0" borderId="103" xfId="0" applyFont="1" applyFill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1" fontId="7" fillId="0" borderId="198" xfId="0" applyNumberFormat="1" applyFont="1" applyBorder="1" applyAlignment="1">
      <alignment horizontal="left" vertical="center" wrapText="1"/>
    </xf>
    <xf numFmtId="171" fontId="7" fillId="0" borderId="186" xfId="0" applyNumberFormat="1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indent="2"/>
    </xf>
    <xf numFmtId="0" fontId="7" fillId="0" borderId="138" xfId="0" applyFont="1" applyBorder="1" applyAlignment="1">
      <alignment horizontal="left" vertical="center" indent="2"/>
    </xf>
    <xf numFmtId="0" fontId="6" fillId="0" borderId="183" xfId="0" applyFont="1" applyBorder="1" applyAlignment="1">
      <alignment vertical="center"/>
    </xf>
    <xf numFmtId="0" fontId="6" fillId="0" borderId="217" xfId="0" applyFont="1" applyBorder="1" applyAlignment="1">
      <alignment vertical="center"/>
    </xf>
    <xf numFmtId="0" fontId="7" fillId="0" borderId="118" xfId="0" applyFont="1" applyBorder="1" applyAlignment="1">
      <alignment horizontal="left" vertical="center" indent="2"/>
    </xf>
    <xf numFmtId="0" fontId="7" fillId="0" borderId="147" xfId="0" applyFont="1" applyBorder="1" applyAlignment="1">
      <alignment horizontal="left" vertical="center" indent="2"/>
    </xf>
    <xf numFmtId="0" fontId="7" fillId="0" borderId="218" xfId="0" applyFont="1" applyBorder="1" applyAlignment="1">
      <alignment horizontal="left" vertical="center" indent="2"/>
    </xf>
    <xf numFmtId="0" fontId="7" fillId="0" borderId="114" xfId="0" applyFont="1" applyBorder="1" applyAlignment="1">
      <alignment horizontal="left" vertical="center" indent="2"/>
    </xf>
    <xf numFmtId="0" fontId="3" fillId="0" borderId="10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7" fillId="0" borderId="198" xfId="0" applyFont="1" applyBorder="1" applyAlignment="1">
      <alignment horizontal="left" indent="2"/>
    </xf>
    <xf numFmtId="0" fontId="7" fillId="0" borderId="167" xfId="0" applyFont="1" applyBorder="1" applyAlignment="1">
      <alignment horizontal="left" indent="2"/>
    </xf>
    <xf numFmtId="0" fontId="7" fillId="0" borderId="186" xfId="0" applyFont="1" applyBorder="1" applyAlignment="1">
      <alignment horizontal="left" indent="2"/>
    </xf>
    <xf numFmtId="0" fontId="7" fillId="0" borderId="198" xfId="0" applyFont="1" applyBorder="1" applyAlignment="1">
      <alignment horizontal="left" wrapText="1" indent="2"/>
    </xf>
    <xf numFmtId="0" fontId="7" fillId="0" borderId="167" xfId="0" applyFont="1" applyBorder="1" applyAlignment="1">
      <alignment horizontal="left" wrapText="1" indent="2"/>
    </xf>
    <xf numFmtId="0" fontId="7" fillId="0" borderId="186" xfId="0" applyFont="1" applyBorder="1" applyAlignment="1">
      <alignment horizontal="left" wrapText="1" indent="2"/>
    </xf>
    <xf numFmtId="0" fontId="7" fillId="0" borderId="130" xfId="0" applyFont="1" applyBorder="1" applyAlignment="1">
      <alignment horizontal="left" vertical="center" indent="2"/>
    </xf>
    <xf numFmtId="0" fontId="7" fillId="0" borderId="167" xfId="0" applyFont="1" applyBorder="1" applyAlignment="1">
      <alignment horizontal="left" vertical="center" indent="2"/>
    </xf>
    <xf numFmtId="0" fontId="7" fillId="0" borderId="186" xfId="0" applyFont="1" applyBorder="1" applyAlignment="1">
      <alignment horizontal="left" vertical="center" indent="2"/>
    </xf>
    <xf numFmtId="0" fontId="3" fillId="0" borderId="219" xfId="0" applyFont="1" applyBorder="1" applyAlignment="1">
      <alignment horizontal="center" vertical="center" wrapText="1"/>
    </xf>
    <xf numFmtId="0" fontId="3" fillId="0" borderId="2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indent="2"/>
    </xf>
    <xf numFmtId="0" fontId="7" fillId="0" borderId="162" xfId="0" applyFont="1" applyBorder="1" applyAlignment="1">
      <alignment horizontal="left" vertical="center" indent="2"/>
    </xf>
    <xf numFmtId="0" fontId="7" fillId="0" borderId="137" xfId="0" applyFont="1" applyBorder="1" applyAlignment="1">
      <alignment horizontal="left" vertical="center" indent="2"/>
    </xf>
    <xf numFmtId="0" fontId="7" fillId="0" borderId="32" xfId="0" applyFont="1" applyBorder="1" applyAlignment="1">
      <alignment horizontal="left" vertical="center" indent="2"/>
    </xf>
    <xf numFmtId="0" fontId="6" fillId="0" borderId="52" xfId="0" applyFont="1" applyBorder="1" applyAlignment="1">
      <alignment vertical="center"/>
    </xf>
    <xf numFmtId="0" fontId="6" fillId="0" borderId="193" xfId="0" applyFont="1" applyBorder="1" applyAlignment="1">
      <alignment vertical="center"/>
    </xf>
    <xf numFmtId="0" fontId="6" fillId="0" borderId="221" xfId="0" applyFont="1" applyBorder="1" applyAlignment="1">
      <alignment vertical="center"/>
    </xf>
    <xf numFmtId="0" fontId="3" fillId="0" borderId="222" xfId="0" applyFont="1" applyBorder="1" applyAlignment="1">
      <alignment horizontal="center" vertical="center" wrapText="1"/>
    </xf>
    <xf numFmtId="0" fontId="3" fillId="0" borderId="223" xfId="0" applyFont="1" applyBorder="1" applyAlignment="1">
      <alignment horizontal="center" vertical="center" wrapText="1"/>
    </xf>
    <xf numFmtId="0" fontId="3" fillId="0" borderId="224" xfId="0" applyFont="1" applyBorder="1" applyAlignment="1">
      <alignment horizontal="center" vertical="center" wrapText="1"/>
    </xf>
    <xf numFmtId="0" fontId="3" fillId="0" borderId="225" xfId="0" applyFont="1" applyBorder="1" applyAlignment="1">
      <alignment horizontal="center" vertical="center" wrapText="1"/>
    </xf>
    <xf numFmtId="0" fontId="3" fillId="0" borderId="226" xfId="0" applyFont="1" applyBorder="1" applyAlignment="1">
      <alignment horizontal="center" vertical="center" wrapText="1"/>
    </xf>
    <xf numFmtId="0" fontId="3" fillId="0" borderId="227" xfId="0" applyFont="1" applyBorder="1" applyAlignment="1">
      <alignment horizontal="center" vertical="center" wrapText="1"/>
    </xf>
    <xf numFmtId="171" fontId="7" fillId="0" borderId="228" xfId="0" applyNumberFormat="1" applyFont="1" applyBorder="1" applyAlignment="1">
      <alignment horizontal="left" vertical="center" wrapText="1"/>
    </xf>
    <xf numFmtId="171" fontId="7" fillId="0" borderId="89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7" fillId="0" borderId="229" xfId="0" applyFont="1" applyBorder="1" applyAlignment="1">
      <alignment horizontal="left" vertical="center" indent="2"/>
    </xf>
    <xf numFmtId="0" fontId="7" fillId="0" borderId="230" xfId="0" applyFont="1" applyBorder="1" applyAlignment="1">
      <alignment horizontal="left" vertical="center" indent="2"/>
    </xf>
    <xf numFmtId="0" fontId="7" fillId="0" borderId="13" xfId="0" applyFont="1" applyBorder="1" applyAlignment="1">
      <alignment horizontal="left" vertical="center" indent="2"/>
    </xf>
    <xf numFmtId="0" fontId="7" fillId="0" borderId="112" xfId="0" applyFont="1" applyBorder="1" applyAlignment="1">
      <alignment horizontal="left" vertical="center" indent="2"/>
    </xf>
    <xf numFmtId="0" fontId="7" fillId="0" borderId="231" xfId="0" applyFont="1" applyBorder="1" applyAlignment="1">
      <alignment horizontal="left" vertical="center" indent="2"/>
    </xf>
    <xf numFmtId="0" fontId="7" fillId="0" borderId="232" xfId="0" applyFont="1" applyBorder="1" applyAlignment="1">
      <alignment horizontal="left" vertical="center" indent="2"/>
    </xf>
    <xf numFmtId="0" fontId="7" fillId="0" borderId="157" xfId="0" applyFont="1" applyBorder="1" applyAlignment="1">
      <alignment horizontal="left" vertical="center" indent="2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6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192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 wrapText="1"/>
    </xf>
    <xf numFmtId="0" fontId="7" fillId="0" borderId="228" xfId="0" applyFont="1" applyBorder="1" applyAlignment="1">
      <alignment horizontal="left" indent="2"/>
    </xf>
    <xf numFmtId="0" fontId="7" fillId="0" borderId="214" xfId="0" applyFont="1" applyBorder="1" applyAlignment="1">
      <alignment horizontal="left" indent="2"/>
    </xf>
    <xf numFmtId="0" fontId="7" fillId="0" borderId="89" xfId="0" applyFont="1" applyBorder="1" applyAlignment="1">
      <alignment horizontal="left" indent="2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233" xfId="0" applyFont="1" applyBorder="1" applyAlignment="1">
      <alignment horizontal="center" vertical="center" wrapText="1"/>
    </xf>
    <xf numFmtId="0" fontId="6" fillId="0" borderId="140" xfId="0" applyFont="1" applyBorder="1" applyAlignment="1">
      <alignment horizontal="center" vertical="center" wrapText="1"/>
    </xf>
    <xf numFmtId="0" fontId="6" fillId="0" borderId="234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68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19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 wrapText="1"/>
    </xf>
    <xf numFmtId="0" fontId="6" fillId="0" borderId="185" xfId="0" applyFont="1" applyFill="1" applyBorder="1" applyAlignment="1">
      <alignment horizontal="center" vertical="center" wrapText="1"/>
    </xf>
    <xf numFmtId="0" fontId="6" fillId="0" borderId="185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/>
    </xf>
    <xf numFmtId="0" fontId="6" fillId="0" borderId="168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6" fillId="0" borderId="0" xfId="57" applyFont="1" applyFill="1" applyAlignment="1">
      <alignment horizontal="center" vertical="top" wrapText="1"/>
      <protection/>
    </xf>
    <xf numFmtId="0" fontId="6" fillId="0" borderId="0" xfId="57" applyFont="1" applyFill="1">
      <alignment/>
      <protection/>
    </xf>
    <xf numFmtId="0" fontId="3" fillId="0" borderId="0" xfId="0" applyFont="1" applyAlignment="1">
      <alignment horizontal="left"/>
    </xf>
    <xf numFmtId="0" fontId="11" fillId="0" borderId="21" xfId="0" applyFont="1" applyFill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2" fillId="0" borderId="60" xfId="0" applyFont="1" applyBorder="1" applyAlignment="1">
      <alignment vertical="center" wrapText="1"/>
    </xf>
    <xf numFmtId="0" fontId="30" fillId="0" borderId="129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1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3 2" xfId="58"/>
    <cellStyle name="Normál 4" xfId="59"/>
    <cellStyle name="Normál 5" xfId="60"/>
    <cellStyle name="Normál 6" xfId="61"/>
    <cellStyle name="Normál_Beruh.felú-átadott-átvett" xfId="62"/>
    <cellStyle name="Normál_Brigitől kisebbségek_Munkafüzet1" xfId="63"/>
    <cellStyle name="Normál_minta" xfId="64"/>
    <cellStyle name="Normál_Vagyonkimutatás (2)" xfId="65"/>
    <cellStyle name="Normál_vagyonkimutatás_Vagyonkimutatás (2)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  <cellStyle name="TableStyleLight1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Doksi%202014\Kisb&#233;r%20rend.%20m&#243;d%202014\2014.III.m&#243;d\Kisb&#233;r%202014.&#233;vi%20kv.3.m&#243;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nzugy%20-%20Mrazikne\2019%20doksik\2019.%20kv%20m&#243;d\Kisb&#233;r%202019.6.%20m&#243;d%20kv.%20rend%2012.01\Kisb&#233;r%20rendelet%20t&#225;bl&#225;k%202019.%206.m&#243;d.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k_jc_"/>
      <sheetName val="szoc_k_"/>
      <sheetName val="felh_k_"/>
      <sheetName val="eu_s pr_"/>
      <sheetName val="belső fin_ "/>
      <sheetName val="külső fin_"/>
      <sheetName val="tart_"/>
      <sheetName val="i_bev_"/>
      <sheetName val="i_kiad_"/>
      <sheetName val="létsz"/>
      <sheetName val="Stab_tv_"/>
      <sheetName val="egyenleg"/>
      <sheetName val="b_k_ré"/>
      <sheetName val="rköt"/>
      <sheetName val="hköt"/>
      <sheetName val="Címr_"/>
      <sheetName val="leírás"/>
      <sheetName val="mérl_"/>
      <sheetName val="m_mérl_"/>
      <sheetName val="f_mérl_"/>
      <sheetName val="3émérl"/>
      <sheetName val="eifelh"/>
      <sheetName val="kedv_"/>
      <sheetName val="Áll.hj."/>
    </sheetNames>
    <sheetDataSet>
      <sheetData sheetId="0">
        <row r="40">
          <cell r="D40">
            <v>0</v>
          </cell>
        </row>
        <row r="43">
          <cell r="A43" t="str">
            <v>Bevételek összesen</v>
          </cell>
        </row>
        <row r="69">
          <cell r="B69">
            <v>0</v>
          </cell>
        </row>
        <row r="70">
          <cell r="D70">
            <v>0</v>
          </cell>
        </row>
        <row r="71">
          <cell r="A71" t="str">
            <v>Adóssághoz nem kapcs.származékos ügyl.kiad.</v>
          </cell>
        </row>
        <row r="72">
          <cell r="A72" t="str">
            <v>Finanszírozási kiadások</v>
          </cell>
        </row>
        <row r="73">
          <cell r="A73" t="str">
            <v>Kiadások összesen: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-int"/>
      <sheetName val="kiad-int"/>
      <sheetName val="szoc_k_"/>
      <sheetName val="beruh"/>
      <sheetName val="felúj"/>
      <sheetName val="eu_s pr_"/>
      <sheetName val="belső fin_ "/>
      <sheetName val="külső fin_"/>
      <sheetName val="tart_"/>
      <sheetName val="önk.bev.cofog"/>
      <sheetName val="önk.kiad.cofog"/>
      <sheetName val="ph bev.cofog"/>
      <sheetName val="ph kiad cofog"/>
      <sheetName val="i-bev"/>
      <sheetName val="i-kiad"/>
      <sheetName val="létsz"/>
      <sheetName val="Stab_tv_"/>
      <sheetName val="egyenleg"/>
      <sheetName val="b_k_ré"/>
      <sheetName val="hköt"/>
      <sheetName val="mérl_"/>
      <sheetName val="m_mérl_"/>
      <sheetName val="f_mérl_"/>
      <sheetName val="kedv_"/>
      <sheetName val="3émérl"/>
      <sheetName val="eifelh"/>
      <sheetName val="Áll.hj."/>
      <sheetName val="maradv.cél szerinti tag"/>
      <sheetName val="Munka2"/>
    </sheetNames>
    <sheetDataSet>
      <sheetData sheetId="0">
        <row r="7">
          <cell r="F7" t="str">
            <v>Wass A. Műv. K.</v>
          </cell>
          <cell r="G7" t="str">
            <v>Gyöngyszem Óvoda</v>
          </cell>
          <cell r="I7" t="str">
            <v>Önkormányzat</v>
          </cell>
        </row>
      </sheetData>
      <sheetData sheetId="20">
        <row r="31">
          <cell r="C31">
            <v>0</v>
          </cell>
          <cell r="F31">
            <v>0</v>
          </cell>
        </row>
        <row r="32">
          <cell r="C32">
            <v>0</v>
          </cell>
          <cell r="F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8"/>
  <sheetViews>
    <sheetView view="pageBreakPreview" zoomScale="60" zoomScalePageLayoutView="0" workbookViewId="0" topLeftCell="A1">
      <selection activeCell="F8" sqref="F8:F9"/>
    </sheetView>
  </sheetViews>
  <sheetFormatPr defaultColWidth="9.00390625" defaultRowHeight="12.75"/>
  <cols>
    <col min="1" max="1" width="49.25390625" style="5" customWidth="1"/>
    <col min="2" max="2" width="14.25390625" style="5" customWidth="1"/>
    <col min="3" max="3" width="13.00390625" style="5" customWidth="1"/>
    <col min="4" max="4" width="12.875" style="5" customWidth="1"/>
    <col min="5" max="5" width="14.625" style="5" customWidth="1"/>
    <col min="6" max="6" width="15.00390625" style="5" customWidth="1"/>
    <col min="7" max="8" width="9.125" style="5" customWidth="1"/>
    <col min="9" max="9" width="12.25390625" style="5" bestFit="1" customWidth="1"/>
    <col min="10" max="16384" width="9.125" style="5" customWidth="1"/>
  </cols>
  <sheetData>
    <row r="1" spans="2:3" ht="12.75">
      <c r="B1" s="6" t="s">
        <v>304</v>
      </c>
      <c r="C1" s="320" t="s">
        <v>1282</v>
      </c>
    </row>
    <row r="3" spans="1:6" ht="12.75">
      <c r="A3" s="1215" t="s">
        <v>1279</v>
      </c>
      <c r="B3" s="1215"/>
      <c r="C3" s="1215"/>
      <c r="D3" s="1215"/>
      <c r="E3" s="1215"/>
      <c r="F3" s="1215"/>
    </row>
    <row r="5" ht="13.5" thickBot="1">
      <c r="F5" s="370" t="s">
        <v>399</v>
      </c>
    </row>
    <row r="6" spans="1:6" ht="39" thickBot="1">
      <c r="A6" s="9" t="s">
        <v>274</v>
      </c>
      <c r="B6" s="9" t="s">
        <v>709</v>
      </c>
      <c r="C6" s="9" t="s">
        <v>906</v>
      </c>
      <c r="D6" s="9" t="s">
        <v>907</v>
      </c>
      <c r="E6" s="9" t="s">
        <v>964</v>
      </c>
      <c r="F6" s="9" t="s">
        <v>1280</v>
      </c>
    </row>
    <row r="7" spans="1:6" ht="12.75">
      <c r="A7" s="10" t="s">
        <v>299</v>
      </c>
      <c r="B7" s="11"/>
      <c r="C7" s="11"/>
      <c r="D7" s="11"/>
      <c r="E7" s="11"/>
      <c r="F7" s="11"/>
    </row>
    <row r="8" spans="1:6" ht="12.75">
      <c r="A8" s="12" t="s">
        <v>7</v>
      </c>
      <c r="B8" s="987">
        <v>2196172</v>
      </c>
      <c r="C8" s="987">
        <v>1554355</v>
      </c>
      <c r="D8" s="987">
        <v>11165253</v>
      </c>
      <c r="E8" s="987">
        <v>28299089</v>
      </c>
      <c r="F8" s="987">
        <f>'mérleg_int.'!I7</f>
        <v>26735199</v>
      </c>
    </row>
    <row r="9" spans="1:6" ht="12.75">
      <c r="A9" s="12" t="s">
        <v>8</v>
      </c>
      <c r="B9" s="987">
        <v>5479001321</v>
      </c>
      <c r="C9" s="987">
        <v>5680693371</v>
      </c>
      <c r="D9" s="987">
        <v>5822894111</v>
      </c>
      <c r="E9" s="987">
        <v>6314782515</v>
      </c>
      <c r="F9" s="987">
        <f>'mérleg_int.'!I11</f>
        <v>7224168901</v>
      </c>
    </row>
    <row r="10" spans="1:6" ht="12.75">
      <c r="A10" s="12" t="s">
        <v>9</v>
      </c>
      <c r="B10" s="987">
        <v>35965241</v>
      </c>
      <c r="C10" s="987">
        <v>39521147</v>
      </c>
      <c r="D10" s="987">
        <v>789467</v>
      </c>
      <c r="E10" s="987">
        <v>6012611</v>
      </c>
      <c r="F10" s="987">
        <f>'mérleg_int.'!I14</f>
        <v>6012792</v>
      </c>
    </row>
    <row r="11" spans="1:6" ht="12.75">
      <c r="A11" s="12" t="s">
        <v>10</v>
      </c>
      <c r="B11" s="987">
        <v>0</v>
      </c>
      <c r="C11" s="987">
        <v>0</v>
      </c>
      <c r="D11" s="987">
        <f>'mérleg_int.'!G20/1000</f>
        <v>0</v>
      </c>
      <c r="E11" s="987">
        <v>0</v>
      </c>
      <c r="F11" s="987">
        <v>0</v>
      </c>
    </row>
    <row r="12" spans="1:9" ht="12.75">
      <c r="A12" s="13" t="s">
        <v>5</v>
      </c>
      <c r="B12" s="988">
        <f>SUM(B8:B11)</f>
        <v>5517162734</v>
      </c>
      <c r="C12" s="988">
        <f>SUM(C8:C11)</f>
        <v>5721768873</v>
      </c>
      <c r="D12" s="988">
        <f>SUM(D8:D11)</f>
        <v>5834848831</v>
      </c>
      <c r="E12" s="988">
        <f>SUM(E8:E11)</f>
        <v>6349094215</v>
      </c>
      <c r="F12" s="988">
        <f>SUM(F8:F11)</f>
        <v>7256916892</v>
      </c>
      <c r="I12" s="427"/>
    </row>
    <row r="13" spans="1:6" ht="12.75">
      <c r="A13" s="12" t="s">
        <v>11</v>
      </c>
      <c r="B13" s="987">
        <v>8319922</v>
      </c>
      <c r="C13" s="987">
        <v>5824782</v>
      </c>
      <c r="D13" s="987">
        <v>11444450</v>
      </c>
      <c r="E13" s="987">
        <v>17197598</v>
      </c>
      <c r="F13" s="987">
        <f>'mérleg_int.'!I17</f>
        <v>22232624</v>
      </c>
    </row>
    <row r="14" spans="1:6" ht="12.75">
      <c r="A14" s="12" t="s">
        <v>12</v>
      </c>
      <c r="B14" s="987">
        <v>0</v>
      </c>
      <c r="C14" s="987">
        <v>0</v>
      </c>
      <c r="D14" s="987">
        <f>'mérleg_int.'!G26/1000</f>
        <v>0</v>
      </c>
      <c r="E14" s="987">
        <v>0</v>
      </c>
      <c r="F14" s="987">
        <v>0</v>
      </c>
    </row>
    <row r="15" spans="1:6" s="14" customFormat="1" ht="12.75">
      <c r="A15" s="13" t="s">
        <v>13</v>
      </c>
      <c r="B15" s="989">
        <f>B13+B14</f>
        <v>8319922</v>
      </c>
      <c r="C15" s="989">
        <f>C13+C14</f>
        <v>5824782</v>
      </c>
      <c r="D15" s="989">
        <f>D13+D14</f>
        <v>11444450</v>
      </c>
      <c r="E15" s="989">
        <f>E13+E14</f>
        <v>17197598</v>
      </c>
      <c r="F15" s="989">
        <f>F13+F14</f>
        <v>22232624</v>
      </c>
    </row>
    <row r="16" spans="1:6" ht="12.75">
      <c r="A16" s="12" t="s">
        <v>16</v>
      </c>
      <c r="B16" s="987">
        <v>0</v>
      </c>
      <c r="C16" s="987">
        <v>0</v>
      </c>
      <c r="D16" s="987">
        <v>0</v>
      </c>
      <c r="E16" s="987">
        <v>0</v>
      </c>
      <c r="F16" s="987">
        <v>0</v>
      </c>
    </row>
    <row r="17" spans="1:6" ht="12.75">
      <c r="A17" s="12" t="s">
        <v>14</v>
      </c>
      <c r="B17" s="987">
        <v>1357081</v>
      </c>
      <c r="C17" s="987">
        <v>1707777</v>
      </c>
      <c r="D17" s="987">
        <v>1551547</v>
      </c>
      <c r="E17" s="987">
        <v>1355602</v>
      </c>
      <c r="F17" s="987">
        <f>'mérleg_int.'!I21</f>
        <v>1273211</v>
      </c>
    </row>
    <row r="18" spans="1:6" ht="12.75">
      <c r="A18" s="12" t="s">
        <v>15</v>
      </c>
      <c r="B18" s="990">
        <v>2362603349</v>
      </c>
      <c r="C18" s="990">
        <v>1974425252</v>
      </c>
      <c r="D18" s="990">
        <v>1923023997</v>
      </c>
      <c r="E18" s="990">
        <v>2936747253</v>
      </c>
      <c r="F18" s="990">
        <f>('mérleg_int.'!I22+'mérleg_int.'!I23+'mérleg_int.'!I25)</f>
        <v>3130086013</v>
      </c>
    </row>
    <row r="19" spans="1:6" ht="12.75">
      <c r="A19" s="12" t="s">
        <v>17</v>
      </c>
      <c r="B19" s="990">
        <v>0</v>
      </c>
      <c r="C19" s="990">
        <v>0</v>
      </c>
      <c r="D19" s="990">
        <v>0</v>
      </c>
      <c r="E19" s="990">
        <v>0</v>
      </c>
      <c r="F19" s="990">
        <v>0</v>
      </c>
    </row>
    <row r="20" spans="1:6" s="14" customFormat="1" ht="12.75">
      <c r="A20" s="13" t="s">
        <v>6</v>
      </c>
      <c r="B20" s="989">
        <f>SUM(B16:B19)</f>
        <v>2363960430</v>
      </c>
      <c r="C20" s="989">
        <f>SUM(C16:C19)</f>
        <v>1976133029</v>
      </c>
      <c r="D20" s="989">
        <f>SUM(D16:D19)</f>
        <v>1924575544</v>
      </c>
      <c r="E20" s="989">
        <f>SUM(E16:E19)</f>
        <v>2938102855</v>
      </c>
      <c r="F20" s="989">
        <f>SUM(F16:F19)</f>
        <v>3131359224</v>
      </c>
    </row>
    <row r="21" spans="1:6" ht="12.75">
      <c r="A21" s="12" t="s">
        <v>216</v>
      </c>
      <c r="B21" s="987">
        <v>51404906</v>
      </c>
      <c r="C21" s="987">
        <v>42432507</v>
      </c>
      <c r="D21" s="987">
        <v>35188764</v>
      </c>
      <c r="E21" s="987">
        <v>45415955</v>
      </c>
      <c r="F21" s="987">
        <f>'mérleg_int.'!I46</f>
        <v>48489181</v>
      </c>
    </row>
    <row r="22" spans="1:6" ht="12.75">
      <c r="A22" s="12" t="s">
        <v>18</v>
      </c>
      <c r="B22" s="987">
        <v>167912988</v>
      </c>
      <c r="C22" s="987">
        <v>171230526</v>
      </c>
      <c r="D22" s="987">
        <v>155598225</v>
      </c>
      <c r="E22" s="987">
        <v>177018192</v>
      </c>
      <c r="F22" s="987">
        <f>'mérleg_int.'!I59</f>
        <v>163361033</v>
      </c>
    </row>
    <row r="23" spans="1:6" ht="12.75">
      <c r="A23" s="12" t="s">
        <v>19</v>
      </c>
      <c r="B23" s="987">
        <v>28124517</v>
      </c>
      <c r="C23" s="987">
        <v>82706761</v>
      </c>
      <c r="D23" s="987">
        <v>198835324</v>
      </c>
      <c r="E23" s="987">
        <v>194037426</v>
      </c>
      <c r="F23" s="987">
        <f>'mérleg_int.'!I67</f>
        <v>27211969</v>
      </c>
    </row>
    <row r="24" spans="1:6" s="14" customFormat="1" ht="12.75">
      <c r="A24" s="13" t="s">
        <v>20</v>
      </c>
      <c r="B24" s="988">
        <f>SUM(B21:B23)</f>
        <v>247442411</v>
      </c>
      <c r="C24" s="988">
        <f>SUM(C21:C23)</f>
        <v>296369794</v>
      </c>
      <c r="D24" s="988">
        <f>SUM(D21:D23)</f>
        <v>389622313</v>
      </c>
      <c r="E24" s="988">
        <f>SUM(E21:E23)</f>
        <v>416471573</v>
      </c>
      <c r="F24" s="988">
        <f>SUM(F21:F23)</f>
        <v>239062183</v>
      </c>
    </row>
    <row r="25" spans="1:6" s="14" customFormat="1" ht="12.75">
      <c r="A25" s="13" t="s">
        <v>21</v>
      </c>
      <c r="B25" s="988">
        <v>-1145836</v>
      </c>
      <c r="C25" s="988">
        <v>17629726</v>
      </c>
      <c r="D25" s="988">
        <v>55863510</v>
      </c>
      <c r="E25" s="988">
        <v>53528479</v>
      </c>
      <c r="F25" s="988">
        <f>'mérleg_int.'!I75</f>
        <v>3102846</v>
      </c>
    </row>
    <row r="26" spans="1:6" s="14" customFormat="1" ht="13.5" thickBot="1">
      <c r="A26" s="13" t="s">
        <v>22</v>
      </c>
      <c r="B26" s="988">
        <v>1191294</v>
      </c>
      <c r="C26" s="988">
        <v>1423996</v>
      </c>
      <c r="D26" s="988">
        <v>1928285</v>
      </c>
      <c r="E26" s="988">
        <v>1462243</v>
      </c>
      <c r="F26" s="988">
        <f>'mérleg_int.'!I77</f>
        <v>1194972</v>
      </c>
    </row>
    <row r="27" spans="1:6" ht="13.5" thickBot="1">
      <c r="A27" s="253" t="s">
        <v>300</v>
      </c>
      <c r="B27" s="991">
        <f>B12+B15+B20+B24+B25+B26</f>
        <v>8136930955</v>
      </c>
      <c r="C27" s="991">
        <f>C12+C15+C20+C24+C25+C26</f>
        <v>8019150200</v>
      </c>
      <c r="D27" s="991">
        <f>D12+D15+D20+D24+D25+D26</f>
        <v>8218282933</v>
      </c>
      <c r="E27" s="991">
        <f>E12+E15+E20+E24+E25+E26</f>
        <v>9775856963</v>
      </c>
      <c r="F27" s="991">
        <f>F12+F15+F20+F24+F25+F26</f>
        <v>10653868741</v>
      </c>
    </row>
    <row r="28" spans="1:6" ht="7.5" customHeight="1">
      <c r="A28" s="254"/>
      <c r="B28" s="992"/>
      <c r="C28" s="992"/>
      <c r="D28" s="992"/>
      <c r="E28" s="992"/>
      <c r="F28" s="992"/>
    </row>
    <row r="29" spans="1:6" ht="12.75">
      <c r="A29" s="15" t="s">
        <v>301</v>
      </c>
      <c r="B29" s="987"/>
      <c r="C29" s="987"/>
      <c r="D29" s="987"/>
      <c r="E29" s="987"/>
      <c r="F29" s="987"/>
    </row>
    <row r="30" spans="1:6" ht="12.75">
      <c r="A30" s="15" t="s">
        <v>23</v>
      </c>
      <c r="B30" s="993">
        <v>4740253200</v>
      </c>
      <c r="C30" s="993">
        <v>4858587171</v>
      </c>
      <c r="D30" s="993">
        <v>4426487457</v>
      </c>
      <c r="E30" s="993">
        <v>4480928951</v>
      </c>
      <c r="F30" s="993">
        <f>'mérleg_int.'!I84</f>
        <v>4480779991</v>
      </c>
    </row>
    <row r="31" spans="1:6" ht="12.75">
      <c r="A31" s="16" t="s">
        <v>24</v>
      </c>
      <c r="B31" s="994">
        <v>7114450</v>
      </c>
      <c r="C31" s="994">
        <v>382750</v>
      </c>
      <c r="D31" s="994">
        <v>9984532</v>
      </c>
      <c r="E31" s="995">
        <v>11658113</v>
      </c>
      <c r="F31" s="994">
        <f>'mérleg_int.'!I88</f>
        <v>103474</v>
      </c>
    </row>
    <row r="32" spans="1:6" ht="12.75">
      <c r="A32" s="16" t="s">
        <v>25</v>
      </c>
      <c r="B32" s="994">
        <v>34481756</v>
      </c>
      <c r="C32" s="994">
        <v>40084316</v>
      </c>
      <c r="D32" s="994">
        <v>69260446</v>
      </c>
      <c r="E32" s="994">
        <v>101826589</v>
      </c>
      <c r="F32" s="994">
        <f>'mérleg_int.'!I94</f>
        <v>95238224</v>
      </c>
    </row>
    <row r="33" spans="1:6" ht="12.75">
      <c r="A33" s="16" t="s">
        <v>27</v>
      </c>
      <c r="B33" s="994">
        <v>27011277</v>
      </c>
      <c r="C33" s="994">
        <v>45951763</v>
      </c>
      <c r="D33" s="994">
        <v>68820626</v>
      </c>
      <c r="E33" s="994">
        <v>108099075</v>
      </c>
      <c r="F33" s="994">
        <f>'mérleg_int.'!I100</f>
        <v>88849607</v>
      </c>
    </row>
    <row r="34" spans="1:6" ht="12.75">
      <c r="A34" s="17" t="s">
        <v>26</v>
      </c>
      <c r="B34" s="18">
        <f>SUM(B31:B33)</f>
        <v>68607483</v>
      </c>
      <c r="C34" s="18">
        <f>SUM(C31:C33)</f>
        <v>86418829</v>
      </c>
      <c r="D34" s="18">
        <f>SUM(D31:D33)</f>
        <v>148065604</v>
      </c>
      <c r="E34" s="18">
        <f>SUM(E31:E33)</f>
        <v>221583777</v>
      </c>
      <c r="F34" s="18">
        <f>SUM(F31:F33)</f>
        <v>184191305</v>
      </c>
    </row>
    <row r="35" spans="1:6" ht="13.5" thickBot="1">
      <c r="A35" s="17" t="s">
        <v>59</v>
      </c>
      <c r="B35" s="18">
        <v>3328070272</v>
      </c>
      <c r="C35" s="18">
        <v>3074144200</v>
      </c>
      <c r="D35" s="18">
        <v>3643829872</v>
      </c>
      <c r="E35" s="18">
        <v>5073344235</v>
      </c>
      <c r="F35" s="18">
        <f>'mérleg_int.'!I105</f>
        <v>5988897445</v>
      </c>
    </row>
    <row r="36" spans="1:6" ht="13.5" thickBot="1">
      <c r="A36" s="253" t="s">
        <v>302</v>
      </c>
      <c r="B36" s="991">
        <f>B30+B34+B35</f>
        <v>8136930955</v>
      </c>
      <c r="C36" s="991">
        <f>C30+C34+C35</f>
        <v>8019150200</v>
      </c>
      <c r="D36" s="991">
        <f>D30+D34+D35</f>
        <v>8218382933</v>
      </c>
      <c r="E36" s="991">
        <f>E30+E34+E35</f>
        <v>9775856963</v>
      </c>
      <c r="F36" s="991">
        <f>F30+F34+F35</f>
        <v>10653868741</v>
      </c>
    </row>
    <row r="37" spans="2:6" ht="12.75">
      <c r="B37" s="140"/>
      <c r="E37" s="140"/>
      <c r="F37" s="140"/>
    </row>
    <row r="38" spans="5:6" ht="12.75">
      <c r="E38" s="140"/>
      <c r="F38" s="140"/>
    </row>
  </sheetData>
  <sheetProtection/>
  <mergeCells count="1">
    <mergeCell ref="A3:F3"/>
  </mergeCells>
  <printOptions horizontalCentered="1"/>
  <pageMargins left="0.7480314960629921" right="0.7480314960629921" top="0.2362204724409449" bottom="0.15748031496062992" header="0.15748031496062992" footer="0.1574803149606299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W164"/>
  <sheetViews>
    <sheetView tabSelected="1" view="pageBreakPreview" zoomScale="80" zoomScaleSheetLayoutView="80" zoomScalePageLayoutView="0" workbookViewId="0" topLeftCell="A28">
      <selection activeCell="E28" sqref="E28"/>
    </sheetView>
  </sheetViews>
  <sheetFormatPr defaultColWidth="9.00390625" defaultRowHeight="12.75"/>
  <cols>
    <col min="1" max="1" width="3.125" style="1" bestFit="1" customWidth="1"/>
    <col min="2" max="2" width="51.125" style="1" customWidth="1"/>
    <col min="3" max="3" width="13.625" style="1" customWidth="1"/>
    <col min="4" max="4" width="13.375" style="173" customWidth="1"/>
    <col min="5" max="5" width="9.75390625" style="173" customWidth="1"/>
    <col min="6" max="6" width="9.625" style="1" customWidth="1"/>
    <col min="7" max="23" width="9.375" style="1" customWidth="1"/>
    <col min="24" max="16384" width="9.125" style="1" customWidth="1"/>
  </cols>
  <sheetData>
    <row r="1" spans="2:5" ht="12.75">
      <c r="B1" s="371" t="s">
        <v>403</v>
      </c>
      <c r="C1" s="1235" t="str">
        <f>'E.mérleg'!C1</f>
        <v>sz. melléklet a     /2024. (V.  .) önkormányzati rendelethez</v>
      </c>
      <c r="D1" s="1235"/>
      <c r="E1" s="239"/>
    </row>
    <row r="2" ht="10.5" customHeight="1"/>
    <row r="3" spans="1:20" ht="12.75">
      <c r="A3" s="1220" t="s">
        <v>1295</v>
      </c>
      <c r="B3" s="1220"/>
      <c r="C3" s="1220"/>
      <c r="D3" s="1220"/>
      <c r="E3" s="1220"/>
      <c r="F3" s="1220"/>
      <c r="G3" s="1220"/>
      <c r="H3" s="1220"/>
      <c r="I3" s="1220"/>
      <c r="J3" s="1220"/>
      <c r="K3" s="1220"/>
      <c r="L3" s="1220"/>
      <c r="M3" s="1220"/>
      <c r="N3" s="1220"/>
      <c r="O3" s="1220"/>
      <c r="P3" s="1220"/>
      <c r="Q3" s="1220"/>
      <c r="R3" s="1220"/>
      <c r="S3" s="1220"/>
      <c r="T3" s="1220"/>
    </row>
    <row r="4" spans="1:5" ht="12.75">
      <c r="A4" s="369"/>
      <c r="B4" s="369"/>
      <c r="C4" s="369"/>
      <c r="D4" s="369"/>
      <c r="E4" s="369"/>
    </row>
    <row r="5" spans="1:5" ht="12.75">
      <c r="A5" s="369"/>
      <c r="B5" s="369"/>
      <c r="C5" s="369"/>
      <c r="D5" s="369"/>
      <c r="E5" s="369"/>
    </row>
    <row r="6" spans="2:19" ht="9.75" customHeight="1" thickBot="1">
      <c r="B6" s="4"/>
      <c r="D6" s="350"/>
      <c r="E6" s="350"/>
      <c r="S6" s="379" t="s">
        <v>399</v>
      </c>
    </row>
    <row r="7" spans="1:20" s="42" customFormat="1" ht="52.5" customHeight="1" thickBot="1">
      <c r="A7" s="1236" t="s">
        <v>211</v>
      </c>
      <c r="B7" s="1238" t="s">
        <v>274</v>
      </c>
      <c r="C7" s="1240" t="s">
        <v>275</v>
      </c>
      <c r="D7" s="1241"/>
      <c r="E7" s="1242"/>
      <c r="F7" s="1233" t="s">
        <v>397</v>
      </c>
      <c r="G7" s="1233"/>
      <c r="H7" s="1234"/>
      <c r="I7" s="1232" t="s">
        <v>248</v>
      </c>
      <c r="J7" s="1233"/>
      <c r="K7" s="1234"/>
      <c r="L7" s="1232" t="s">
        <v>276</v>
      </c>
      <c r="M7" s="1233"/>
      <c r="N7" s="1234"/>
      <c r="O7" s="1232" t="s">
        <v>398</v>
      </c>
      <c r="P7" s="1233"/>
      <c r="Q7" s="1234"/>
      <c r="R7" s="1232" t="s">
        <v>787</v>
      </c>
      <c r="S7" s="1233"/>
      <c r="T7" s="1234"/>
    </row>
    <row r="8" spans="1:20" s="42" customFormat="1" ht="45.75" customHeight="1" thickBot="1">
      <c r="A8" s="1237"/>
      <c r="B8" s="1239"/>
      <c r="C8" s="418" t="s">
        <v>1296</v>
      </c>
      <c r="D8" s="417" t="s">
        <v>1297</v>
      </c>
      <c r="E8" s="419" t="s">
        <v>1298</v>
      </c>
      <c r="F8" s="418" t="s">
        <v>1296</v>
      </c>
      <c r="G8" s="417" t="s">
        <v>1297</v>
      </c>
      <c r="H8" s="419" t="s">
        <v>1298</v>
      </c>
      <c r="I8" s="418" t="s">
        <v>1296</v>
      </c>
      <c r="J8" s="417" t="s">
        <v>1297</v>
      </c>
      <c r="K8" s="419" t="s">
        <v>1298</v>
      </c>
      <c r="L8" s="418" t="s">
        <v>1296</v>
      </c>
      <c r="M8" s="417" t="s">
        <v>1297</v>
      </c>
      <c r="N8" s="419" t="s">
        <v>1298</v>
      </c>
      <c r="O8" s="418" t="s">
        <v>1296</v>
      </c>
      <c r="P8" s="417" t="s">
        <v>1297</v>
      </c>
      <c r="Q8" s="419" t="s">
        <v>1298</v>
      </c>
      <c r="R8" s="418" t="s">
        <v>1296</v>
      </c>
      <c r="S8" s="417" t="s">
        <v>1297</v>
      </c>
      <c r="T8" s="419" t="s">
        <v>1298</v>
      </c>
    </row>
    <row r="9" spans="1:23" s="42" customFormat="1" ht="12" customHeight="1">
      <c r="A9" s="570" t="s">
        <v>304</v>
      </c>
      <c r="B9" s="1065" t="s">
        <v>1495</v>
      </c>
      <c r="C9" s="1066">
        <v>5715000</v>
      </c>
      <c r="D9" s="1066">
        <v>5715000</v>
      </c>
      <c r="E9" s="1026"/>
      <c r="F9" s="641"/>
      <c r="G9" s="641"/>
      <c r="H9" s="1026"/>
      <c r="I9" s="641"/>
      <c r="J9" s="641"/>
      <c r="K9" s="1026"/>
      <c r="L9" s="641"/>
      <c r="M9" s="641"/>
      <c r="N9" s="1026"/>
      <c r="O9" s="641"/>
      <c r="P9" s="641"/>
      <c r="Q9" s="1026"/>
      <c r="R9" s="1025"/>
      <c r="S9" s="1025"/>
      <c r="T9" s="1026"/>
      <c r="W9" s="373"/>
    </row>
    <row r="10" spans="1:23" s="42" customFormat="1" ht="12" customHeight="1">
      <c r="A10" s="570" t="s">
        <v>305</v>
      </c>
      <c r="B10" s="569" t="s">
        <v>1496</v>
      </c>
      <c r="C10" s="1066">
        <v>172950000</v>
      </c>
      <c r="D10" s="1066">
        <v>172950000</v>
      </c>
      <c r="E10" s="1026">
        <v>1968500</v>
      </c>
      <c r="F10" s="641"/>
      <c r="G10" s="641"/>
      <c r="H10" s="1026"/>
      <c r="I10" s="641"/>
      <c r="J10" s="641"/>
      <c r="K10" s="1026"/>
      <c r="L10" s="641"/>
      <c r="M10" s="641"/>
      <c r="N10" s="1026"/>
      <c r="O10" s="641"/>
      <c r="P10" s="641"/>
      <c r="Q10" s="1026"/>
      <c r="R10" s="1025"/>
      <c r="S10" s="1025"/>
      <c r="T10" s="1026"/>
      <c r="W10" s="373"/>
    </row>
    <row r="11" spans="1:23" s="42" customFormat="1" ht="12" customHeight="1">
      <c r="A11" s="570" t="s">
        <v>115</v>
      </c>
      <c r="B11" s="569" t="s">
        <v>1497</v>
      </c>
      <c r="C11" s="1066">
        <v>6350000</v>
      </c>
      <c r="D11" s="1066">
        <v>6350000</v>
      </c>
      <c r="E11" s="1026"/>
      <c r="F11" s="641"/>
      <c r="G11" s="641"/>
      <c r="H11" s="1026"/>
      <c r="I11" s="641"/>
      <c r="J11" s="641"/>
      <c r="K11" s="1026"/>
      <c r="L11" s="641"/>
      <c r="M11" s="641"/>
      <c r="N11" s="1026"/>
      <c r="O11" s="641"/>
      <c r="P11" s="641"/>
      <c r="Q11" s="1026"/>
      <c r="R11" s="1025"/>
      <c r="S11" s="1025"/>
      <c r="T11" s="1026"/>
      <c r="W11" s="373"/>
    </row>
    <row r="12" spans="1:23" s="42" customFormat="1" ht="12" customHeight="1">
      <c r="A12" s="570" t="s">
        <v>270</v>
      </c>
      <c r="B12" s="569" t="s">
        <v>1498</v>
      </c>
      <c r="C12" s="1066">
        <v>4500000</v>
      </c>
      <c r="D12" s="1066">
        <v>4500000</v>
      </c>
      <c r="E12" s="1026"/>
      <c r="F12" s="641"/>
      <c r="G12" s="641"/>
      <c r="H12" s="1026"/>
      <c r="I12" s="641"/>
      <c r="J12" s="641"/>
      <c r="K12" s="1026"/>
      <c r="L12" s="641"/>
      <c r="M12" s="641"/>
      <c r="N12" s="1026"/>
      <c r="O12" s="641"/>
      <c r="P12" s="641"/>
      <c r="Q12" s="1026"/>
      <c r="R12" s="1025"/>
      <c r="S12" s="1025"/>
      <c r="T12" s="1026"/>
      <c r="W12" s="373"/>
    </row>
    <row r="13" spans="1:20" s="42" customFormat="1" ht="12">
      <c r="A13" s="570" t="s">
        <v>271</v>
      </c>
      <c r="B13" s="569" t="s">
        <v>1499</v>
      </c>
      <c r="C13" s="1066">
        <v>663974086</v>
      </c>
      <c r="D13" s="1066">
        <v>822622144</v>
      </c>
      <c r="E13" s="1026">
        <v>822622144</v>
      </c>
      <c r="F13" s="641"/>
      <c r="G13" s="641"/>
      <c r="H13" s="1026"/>
      <c r="I13" s="641"/>
      <c r="J13" s="641"/>
      <c r="K13" s="1026"/>
      <c r="L13" s="641"/>
      <c r="M13" s="641"/>
      <c r="N13" s="1026"/>
      <c r="O13" s="641"/>
      <c r="P13" s="641"/>
      <c r="Q13" s="1026"/>
      <c r="R13" s="1025"/>
      <c r="S13" s="1025"/>
      <c r="T13" s="1026"/>
    </row>
    <row r="14" spans="1:20" s="42" customFormat="1" ht="12">
      <c r="A14" s="570" t="s">
        <v>2</v>
      </c>
      <c r="B14" s="569" t="s">
        <v>1500</v>
      </c>
      <c r="C14" s="1066">
        <v>34600000</v>
      </c>
      <c r="D14" s="1066">
        <v>34600000</v>
      </c>
      <c r="E14" s="1027"/>
      <c r="F14" s="641"/>
      <c r="G14" s="641"/>
      <c r="H14" s="1027"/>
      <c r="I14" s="641"/>
      <c r="J14" s="641"/>
      <c r="K14" s="1027"/>
      <c r="L14" s="641"/>
      <c r="M14" s="641"/>
      <c r="N14" s="1027"/>
      <c r="O14" s="641"/>
      <c r="P14" s="641"/>
      <c r="Q14" s="1027"/>
      <c r="R14" s="1025"/>
      <c r="S14" s="1025"/>
      <c r="T14" s="1027"/>
    </row>
    <row r="15" spans="1:20" s="42" customFormat="1" ht="12">
      <c r="A15" s="570" t="s">
        <v>4</v>
      </c>
      <c r="B15" s="569" t="s">
        <v>1501</v>
      </c>
      <c r="C15" s="1066">
        <v>0</v>
      </c>
      <c r="D15" s="1066">
        <v>1362495</v>
      </c>
      <c r="E15" s="1027">
        <v>2347144</v>
      </c>
      <c r="F15" s="641"/>
      <c r="G15" s="641"/>
      <c r="H15" s="1027"/>
      <c r="I15" s="641"/>
      <c r="J15" s="641"/>
      <c r="K15" s="1027"/>
      <c r="L15" s="641"/>
      <c r="M15" s="641"/>
      <c r="N15" s="1027"/>
      <c r="O15" s="641"/>
      <c r="P15" s="641"/>
      <c r="Q15" s="1027"/>
      <c r="R15" s="1025"/>
      <c r="S15" s="1025"/>
      <c r="T15" s="1027"/>
    </row>
    <row r="16" spans="1:20" s="42" customFormat="1" ht="12">
      <c r="A16" s="570" t="s">
        <v>231</v>
      </c>
      <c r="B16" s="569" t="s">
        <v>402</v>
      </c>
      <c r="C16" s="1066">
        <v>1000000</v>
      </c>
      <c r="D16" s="1066">
        <v>1000000</v>
      </c>
      <c r="E16" s="1027"/>
      <c r="F16" s="641"/>
      <c r="G16" s="641"/>
      <c r="H16" s="1027"/>
      <c r="I16" s="641"/>
      <c r="J16" s="641"/>
      <c r="K16" s="1027"/>
      <c r="L16" s="641"/>
      <c r="M16" s="641"/>
      <c r="N16" s="1027"/>
      <c r="O16" s="641"/>
      <c r="P16" s="641"/>
      <c r="Q16" s="1027"/>
      <c r="R16" s="1025"/>
      <c r="S16" s="1025"/>
      <c r="T16" s="1027"/>
    </row>
    <row r="17" spans="1:20" s="42" customFormat="1" ht="12">
      <c r="A17" s="570" t="s">
        <v>319</v>
      </c>
      <c r="B17" s="569" t="s">
        <v>1502</v>
      </c>
      <c r="C17" s="1066">
        <v>50000</v>
      </c>
      <c r="D17" s="1066">
        <v>50000</v>
      </c>
      <c r="E17" s="1027">
        <v>49990</v>
      </c>
      <c r="F17" s="641"/>
      <c r="G17" s="641"/>
      <c r="H17" s="1027"/>
      <c r="I17" s="641"/>
      <c r="J17" s="641"/>
      <c r="K17" s="1027"/>
      <c r="L17" s="641"/>
      <c r="M17" s="641"/>
      <c r="N17" s="1027"/>
      <c r="O17" s="641"/>
      <c r="P17" s="641"/>
      <c r="Q17" s="1027"/>
      <c r="R17" s="1025"/>
      <c r="S17" s="1025"/>
      <c r="T17" s="1027"/>
    </row>
    <row r="18" spans="1:20" s="42" customFormat="1" ht="12">
      <c r="A18" s="570" t="s">
        <v>247</v>
      </c>
      <c r="B18" s="569" t="s">
        <v>1503</v>
      </c>
      <c r="C18" s="1066">
        <v>381000</v>
      </c>
      <c r="D18" s="1066">
        <v>381000</v>
      </c>
      <c r="E18" s="1027">
        <v>426005</v>
      </c>
      <c r="F18" s="641"/>
      <c r="G18" s="641"/>
      <c r="H18" s="1027"/>
      <c r="I18" s="641"/>
      <c r="J18" s="641"/>
      <c r="K18" s="1027"/>
      <c r="L18" s="641"/>
      <c r="M18" s="641"/>
      <c r="N18" s="1027"/>
      <c r="O18" s="641"/>
      <c r="P18" s="641"/>
      <c r="Q18" s="1027"/>
      <c r="R18" s="1025"/>
      <c r="S18" s="1025"/>
      <c r="T18" s="1027"/>
    </row>
    <row r="19" spans="1:20" s="42" customFormat="1" ht="12">
      <c r="A19" s="570" t="s">
        <v>320</v>
      </c>
      <c r="B19" s="569" t="s">
        <v>1504</v>
      </c>
      <c r="C19" s="1066">
        <v>1000000</v>
      </c>
      <c r="D19" s="1066">
        <v>1000000</v>
      </c>
      <c r="E19" s="1027"/>
      <c r="F19" s="641"/>
      <c r="G19" s="641"/>
      <c r="H19" s="1027"/>
      <c r="I19" s="641"/>
      <c r="J19" s="641"/>
      <c r="K19" s="1027"/>
      <c r="L19" s="641"/>
      <c r="M19" s="641"/>
      <c r="N19" s="1027"/>
      <c r="O19" s="641"/>
      <c r="P19" s="641"/>
      <c r="Q19" s="1027"/>
      <c r="R19" s="1025"/>
      <c r="S19" s="1025"/>
      <c r="T19" s="1027"/>
    </row>
    <row r="20" spans="1:20" s="42" customFormat="1" ht="12">
      <c r="A20" s="570" t="s">
        <v>213</v>
      </c>
      <c r="B20" s="569" t="s">
        <v>1505</v>
      </c>
      <c r="C20" s="1066">
        <v>763425</v>
      </c>
      <c r="D20" s="1066">
        <v>763425</v>
      </c>
      <c r="E20" s="1027"/>
      <c r="F20" s="641"/>
      <c r="G20" s="641"/>
      <c r="H20" s="1027"/>
      <c r="I20" s="641"/>
      <c r="J20" s="641"/>
      <c r="K20" s="1027"/>
      <c r="L20" s="641"/>
      <c r="M20" s="641"/>
      <c r="N20" s="1027"/>
      <c r="O20" s="641"/>
      <c r="P20" s="641"/>
      <c r="Q20" s="1027"/>
      <c r="R20" s="1025"/>
      <c r="S20" s="1025"/>
      <c r="T20" s="1027"/>
    </row>
    <row r="21" spans="1:20" s="42" customFormat="1" ht="12">
      <c r="A21" s="570" t="s">
        <v>215</v>
      </c>
      <c r="B21" s="569" t="s">
        <v>1506</v>
      </c>
      <c r="C21" s="1066">
        <v>950000</v>
      </c>
      <c r="D21" s="1066">
        <v>507443</v>
      </c>
      <c r="E21" s="1027">
        <v>31464</v>
      </c>
      <c r="F21" s="641"/>
      <c r="G21" s="641"/>
      <c r="H21" s="1027"/>
      <c r="I21" s="641"/>
      <c r="J21" s="641"/>
      <c r="K21" s="1027"/>
      <c r="L21" s="641"/>
      <c r="M21" s="641"/>
      <c r="N21" s="1027"/>
      <c r="O21" s="641"/>
      <c r="P21" s="641"/>
      <c r="Q21" s="1027"/>
      <c r="R21" s="1025"/>
      <c r="S21" s="1025"/>
      <c r="T21" s="1027"/>
    </row>
    <row r="22" spans="1:20" s="42" customFormat="1" ht="12">
      <c r="A22" s="570" t="s">
        <v>321</v>
      </c>
      <c r="B22" s="569" t="s">
        <v>1507</v>
      </c>
      <c r="C22" s="1066">
        <v>500000</v>
      </c>
      <c r="D22" s="1066">
        <v>500000</v>
      </c>
      <c r="E22" s="1027">
        <v>261493</v>
      </c>
      <c r="F22" s="641"/>
      <c r="G22" s="641"/>
      <c r="H22" s="1027"/>
      <c r="I22" s="641"/>
      <c r="J22" s="641"/>
      <c r="K22" s="1027"/>
      <c r="L22" s="641"/>
      <c r="M22" s="641"/>
      <c r="N22" s="1027"/>
      <c r="O22" s="641"/>
      <c r="P22" s="641"/>
      <c r="Q22" s="1027"/>
      <c r="R22" s="1025"/>
      <c r="S22" s="1025"/>
      <c r="T22" s="1027"/>
    </row>
    <row r="23" spans="1:20" s="42" customFormat="1" ht="12">
      <c r="A23" s="570" t="s">
        <v>322</v>
      </c>
      <c r="B23" s="569" t="s">
        <v>1508</v>
      </c>
      <c r="C23" s="1066">
        <v>0</v>
      </c>
      <c r="D23" s="1066">
        <v>2539650</v>
      </c>
      <c r="E23" s="1027">
        <v>2500000</v>
      </c>
      <c r="F23" s="641"/>
      <c r="G23" s="641"/>
      <c r="H23" s="1027"/>
      <c r="I23" s="641"/>
      <c r="J23" s="641"/>
      <c r="K23" s="1027"/>
      <c r="L23" s="641"/>
      <c r="M23" s="641"/>
      <c r="N23" s="1027"/>
      <c r="O23" s="641"/>
      <c r="P23" s="641"/>
      <c r="Q23" s="1027"/>
      <c r="R23" s="1025"/>
      <c r="S23" s="1025"/>
      <c r="T23" s="1027"/>
    </row>
    <row r="24" spans="1:20" s="42" customFormat="1" ht="12">
      <c r="A24" s="570"/>
      <c r="B24" s="569" t="s">
        <v>1517</v>
      </c>
      <c r="C24" s="1066"/>
      <c r="D24" s="1066"/>
      <c r="E24" s="1027">
        <v>39650</v>
      </c>
      <c r="F24" s="641"/>
      <c r="G24" s="641"/>
      <c r="H24" s="1027"/>
      <c r="I24" s="641"/>
      <c r="J24" s="641"/>
      <c r="K24" s="1027"/>
      <c r="L24" s="641"/>
      <c r="M24" s="641"/>
      <c r="N24" s="1027"/>
      <c r="O24" s="641"/>
      <c r="P24" s="641"/>
      <c r="Q24" s="1027"/>
      <c r="R24" s="1025"/>
      <c r="S24" s="1025"/>
      <c r="T24" s="1027"/>
    </row>
    <row r="25" spans="1:20" s="42" customFormat="1" ht="33" customHeight="1">
      <c r="A25" s="570" t="s">
        <v>323</v>
      </c>
      <c r="B25" s="569" t="s">
        <v>1509</v>
      </c>
      <c r="C25" s="1066">
        <v>0</v>
      </c>
      <c r="D25" s="1066">
        <v>149532710</v>
      </c>
      <c r="E25" s="1027"/>
      <c r="F25" s="641"/>
      <c r="G25" s="641"/>
      <c r="H25" s="1027"/>
      <c r="I25" s="641"/>
      <c r="J25" s="641"/>
      <c r="K25" s="1027"/>
      <c r="L25" s="641"/>
      <c r="M25" s="641"/>
      <c r="N25" s="1027"/>
      <c r="O25" s="641"/>
      <c r="P25" s="641"/>
      <c r="Q25" s="1027"/>
      <c r="R25" s="1025"/>
      <c r="S25" s="1025"/>
      <c r="T25" s="1027"/>
    </row>
    <row r="26" spans="1:20" s="42" customFormat="1" ht="12">
      <c r="A26" s="570" t="s">
        <v>324</v>
      </c>
      <c r="B26" s="569" t="s">
        <v>1510</v>
      </c>
      <c r="C26" s="1066">
        <v>0</v>
      </c>
      <c r="D26" s="1066">
        <v>571500</v>
      </c>
      <c r="E26" s="1027"/>
      <c r="F26" s="641"/>
      <c r="G26" s="641"/>
      <c r="H26" s="1027"/>
      <c r="I26" s="641"/>
      <c r="J26" s="641"/>
      <c r="K26" s="1027"/>
      <c r="L26" s="641"/>
      <c r="M26" s="641"/>
      <c r="N26" s="1027"/>
      <c r="O26" s="641"/>
      <c r="P26" s="641"/>
      <c r="Q26" s="1027"/>
      <c r="R26" s="1025"/>
      <c r="S26" s="1025"/>
      <c r="T26" s="1027"/>
    </row>
    <row r="27" spans="1:20" s="42" customFormat="1" ht="12">
      <c r="A27" s="570" t="s">
        <v>325</v>
      </c>
      <c r="B27" s="569" t="s">
        <v>1511</v>
      </c>
      <c r="C27" s="1066">
        <v>6100000</v>
      </c>
      <c r="D27" s="1066">
        <v>6100000</v>
      </c>
      <c r="E27" s="1027"/>
      <c r="F27" s="641"/>
      <c r="G27" s="641"/>
      <c r="H27" s="1027"/>
      <c r="I27" s="641"/>
      <c r="J27" s="641"/>
      <c r="K27" s="1027"/>
      <c r="L27" s="641"/>
      <c r="M27" s="641"/>
      <c r="N27" s="1027"/>
      <c r="O27" s="641"/>
      <c r="P27" s="641"/>
      <c r="Q27" s="1027"/>
      <c r="R27" s="1025"/>
      <c r="S27" s="1025"/>
      <c r="T27" s="1027"/>
    </row>
    <row r="28" spans="1:20" s="42" customFormat="1" ht="12">
      <c r="A28" s="570" t="s">
        <v>326</v>
      </c>
      <c r="B28" s="569" t="s">
        <v>1512</v>
      </c>
      <c r="C28" s="1066">
        <v>635000</v>
      </c>
      <c r="D28" s="1066">
        <v>635000</v>
      </c>
      <c r="E28" s="1027">
        <v>43618</v>
      </c>
      <c r="F28" s="641"/>
      <c r="G28" s="641"/>
      <c r="H28" s="1027"/>
      <c r="I28" s="641"/>
      <c r="J28" s="641"/>
      <c r="K28" s="1027"/>
      <c r="L28" s="641"/>
      <c r="M28" s="641"/>
      <c r="N28" s="1027"/>
      <c r="O28" s="641"/>
      <c r="P28" s="641"/>
      <c r="Q28" s="1027"/>
      <c r="R28" s="1025"/>
      <c r="S28" s="1025"/>
      <c r="T28" s="1027"/>
    </row>
    <row r="29" spans="1:20" s="42" customFormat="1" ht="12">
      <c r="A29" s="570" t="s">
        <v>327</v>
      </c>
      <c r="B29" s="569" t="s">
        <v>1513</v>
      </c>
      <c r="C29" s="1028">
        <v>0</v>
      </c>
      <c r="D29" s="1028">
        <v>40963</v>
      </c>
      <c r="E29" s="1027">
        <v>40963</v>
      </c>
      <c r="F29" s="641"/>
      <c r="G29" s="641"/>
      <c r="H29" s="1027"/>
      <c r="I29" s="641"/>
      <c r="J29" s="641"/>
      <c r="K29" s="1027"/>
      <c r="L29" s="641"/>
      <c r="M29" s="641"/>
      <c r="N29" s="1027"/>
      <c r="O29" s="641"/>
      <c r="P29" s="641"/>
      <c r="Q29" s="1027"/>
      <c r="R29" s="1025"/>
      <c r="S29" s="1025"/>
      <c r="T29" s="1027"/>
    </row>
    <row r="30" spans="1:20" s="42" customFormat="1" ht="12">
      <c r="A30" s="570" t="s">
        <v>328</v>
      </c>
      <c r="B30" s="569" t="s">
        <v>1514</v>
      </c>
      <c r="C30" s="1028">
        <v>0</v>
      </c>
      <c r="D30" s="1028">
        <v>942340</v>
      </c>
      <c r="E30" s="1027">
        <v>1006302</v>
      </c>
      <c r="F30" s="641"/>
      <c r="G30" s="1066"/>
      <c r="H30" s="1066"/>
      <c r="I30" s="1066"/>
      <c r="J30" s="1066"/>
      <c r="K30" s="1066"/>
      <c r="L30" s="1066"/>
      <c r="M30" s="1066"/>
      <c r="N30" s="1066"/>
      <c r="O30" s="1066"/>
      <c r="P30" s="1066"/>
      <c r="Q30" s="1066"/>
      <c r="R30" s="1066"/>
      <c r="S30" s="1066"/>
      <c r="T30" s="1066"/>
    </row>
    <row r="31" spans="1:20" s="42" customFormat="1" ht="12">
      <c r="A31" s="570" t="s">
        <v>329</v>
      </c>
      <c r="B31" s="569" t="s">
        <v>1515</v>
      </c>
      <c r="C31" s="1028"/>
      <c r="D31" s="1028"/>
      <c r="E31" s="1027">
        <v>336580</v>
      </c>
      <c r="F31" s="641"/>
      <c r="G31" s="1066"/>
      <c r="H31" s="1066"/>
      <c r="I31" s="1066"/>
      <c r="J31" s="1066"/>
      <c r="K31" s="1066"/>
      <c r="L31" s="1066"/>
      <c r="M31" s="1066"/>
      <c r="N31" s="1066"/>
      <c r="O31" s="1066"/>
      <c r="P31" s="1066"/>
      <c r="Q31" s="1066"/>
      <c r="R31" s="1066"/>
      <c r="S31" s="1066"/>
      <c r="T31" s="1066"/>
    </row>
    <row r="32" spans="1:20" s="42" customFormat="1" ht="12">
      <c r="A32" s="570" t="s">
        <v>330</v>
      </c>
      <c r="B32" s="569" t="s">
        <v>1516</v>
      </c>
      <c r="C32" s="1028"/>
      <c r="D32" s="1028"/>
      <c r="E32" s="1027">
        <v>60960</v>
      </c>
      <c r="F32" s="641"/>
      <c r="G32" s="1066"/>
      <c r="H32" s="1066"/>
      <c r="I32" s="1066"/>
      <c r="J32" s="1066"/>
      <c r="K32" s="1066"/>
      <c r="L32" s="1066"/>
      <c r="M32" s="1066"/>
      <c r="N32" s="1066"/>
      <c r="O32" s="1066"/>
      <c r="P32" s="1066"/>
      <c r="Q32" s="1066"/>
      <c r="R32" s="1066"/>
      <c r="S32" s="1066"/>
      <c r="T32" s="1066"/>
    </row>
    <row r="33" spans="1:20" s="42" customFormat="1" ht="10.5" customHeight="1">
      <c r="A33" s="570" t="s">
        <v>331</v>
      </c>
      <c r="B33" s="569"/>
      <c r="C33" s="1028"/>
      <c r="D33" s="1028"/>
      <c r="E33" s="1027"/>
      <c r="F33" s="641"/>
      <c r="G33" s="1066"/>
      <c r="H33" s="1066"/>
      <c r="I33" s="1066"/>
      <c r="J33" s="1066"/>
      <c r="K33" s="1066"/>
      <c r="L33" s="1066"/>
      <c r="M33" s="1066"/>
      <c r="N33" s="1066"/>
      <c r="O33" s="1066"/>
      <c r="P33" s="1066"/>
      <c r="Q33" s="1066"/>
      <c r="R33" s="1066"/>
      <c r="S33" s="1066"/>
      <c r="T33" s="1066"/>
    </row>
    <row r="34" spans="1:20" s="42" customFormat="1" ht="15" customHeight="1">
      <c r="A34" s="570"/>
      <c r="B34" s="569"/>
      <c r="C34" s="1028"/>
      <c r="D34" s="1028"/>
      <c r="E34" s="1027"/>
      <c r="F34" s="641"/>
      <c r="G34" s="1066"/>
      <c r="H34" s="1066"/>
      <c r="I34" s="1066"/>
      <c r="J34" s="1066"/>
      <c r="K34" s="1066"/>
      <c r="L34" s="1066"/>
      <c r="M34" s="1066"/>
      <c r="N34" s="1066"/>
      <c r="O34" s="1066"/>
      <c r="P34" s="1066"/>
      <c r="Q34" s="1066"/>
      <c r="R34" s="1066"/>
      <c r="S34" s="1066"/>
      <c r="T34" s="1066"/>
    </row>
    <row r="35" spans="1:20" s="42" customFormat="1" ht="26.25" customHeight="1">
      <c r="A35" s="570"/>
      <c r="B35" s="569" t="s">
        <v>1491</v>
      </c>
      <c r="C35" s="1028"/>
      <c r="D35" s="1028"/>
      <c r="E35" s="1027"/>
      <c r="F35" s="641"/>
      <c r="G35" s="1066"/>
      <c r="H35" s="1066"/>
      <c r="I35" s="1066"/>
      <c r="J35" s="1066"/>
      <c r="K35" s="1066"/>
      <c r="L35" s="1066"/>
      <c r="M35" s="1066"/>
      <c r="N35" s="1066"/>
      <c r="O35" s="1066"/>
      <c r="P35" s="1066"/>
      <c r="Q35" s="1066"/>
      <c r="R35" s="1066">
        <v>635000</v>
      </c>
      <c r="S35" s="1066">
        <v>871220</v>
      </c>
      <c r="T35" s="1066">
        <v>870280</v>
      </c>
    </row>
    <row r="36" spans="1:20" s="42" customFormat="1" ht="30.75" customHeight="1">
      <c r="A36" s="570"/>
      <c r="B36" s="569" t="s">
        <v>1492</v>
      </c>
      <c r="C36" s="1028"/>
      <c r="D36" s="1028"/>
      <c r="E36" s="1027"/>
      <c r="F36" s="641"/>
      <c r="G36" s="1066"/>
      <c r="H36" s="1066"/>
      <c r="I36" s="1066"/>
      <c r="J36" s="1066"/>
      <c r="K36" s="1066"/>
      <c r="L36" s="1066"/>
      <c r="M36" s="1066"/>
      <c r="N36" s="1066"/>
      <c r="O36" s="1066"/>
      <c r="P36" s="1066"/>
      <c r="Q36" s="1066"/>
      <c r="R36" s="1066">
        <v>635000</v>
      </c>
      <c r="S36" s="1066">
        <v>398780</v>
      </c>
      <c r="T36" s="1066">
        <v>281073</v>
      </c>
    </row>
    <row r="37" spans="1:20" s="42" customFormat="1" ht="15" customHeight="1">
      <c r="A37" s="570"/>
      <c r="B37" s="569"/>
      <c r="C37" s="1028"/>
      <c r="D37" s="1028"/>
      <c r="E37" s="1027"/>
      <c r="F37" s="641"/>
      <c r="G37" s="1066"/>
      <c r="H37" s="1066"/>
      <c r="I37" s="1066"/>
      <c r="J37" s="1066"/>
      <c r="K37" s="1066"/>
      <c r="L37" s="1066"/>
      <c r="M37" s="1066"/>
      <c r="N37" s="1066"/>
      <c r="O37" s="1066"/>
      <c r="P37" s="1066"/>
      <c r="Q37" s="1066"/>
      <c r="R37" s="1066"/>
      <c r="S37" s="1066"/>
      <c r="T37" s="1066"/>
    </row>
    <row r="38" spans="1:20" s="42" customFormat="1" ht="12">
      <c r="A38" s="570" t="s">
        <v>332</v>
      </c>
      <c r="B38" s="569" t="s">
        <v>1476</v>
      </c>
      <c r="C38" s="1029"/>
      <c r="D38" s="1029"/>
      <c r="E38" s="1027"/>
      <c r="F38" s="641"/>
      <c r="G38" s="1066"/>
      <c r="H38" s="1066"/>
      <c r="I38" s="1066"/>
      <c r="J38" s="1066"/>
      <c r="K38" s="1066"/>
      <c r="L38" s="1066">
        <v>0</v>
      </c>
      <c r="M38" s="1066">
        <v>198250</v>
      </c>
      <c r="N38" s="1066">
        <v>198250</v>
      </c>
      <c r="O38" s="1066"/>
      <c r="P38" s="1066"/>
      <c r="Q38" s="1066"/>
      <c r="R38" s="1066"/>
      <c r="S38" s="1066"/>
      <c r="T38" s="1066"/>
    </row>
    <row r="39" spans="1:20" s="42" customFormat="1" ht="12.75">
      <c r="A39" s="570" t="s">
        <v>333</v>
      </c>
      <c r="B39" s="569" t="s">
        <v>1477</v>
      </c>
      <c r="C39"/>
      <c r="D39" s="1029"/>
      <c r="E39" s="1027"/>
      <c r="F39" s="641"/>
      <c r="G39" s="1066"/>
      <c r="H39" s="1066"/>
      <c r="I39" s="1066"/>
      <c r="J39" s="1066"/>
      <c r="K39" s="1066"/>
      <c r="L39" s="1066">
        <v>635000</v>
      </c>
      <c r="M39" s="1066">
        <v>436750</v>
      </c>
      <c r="N39" s="1066">
        <v>35878</v>
      </c>
      <c r="O39" s="1066"/>
      <c r="P39" s="1066"/>
      <c r="Q39" s="1066"/>
      <c r="R39" s="1066"/>
      <c r="S39" s="1066"/>
      <c r="T39" s="1066"/>
    </row>
    <row r="40" spans="1:20" s="42" customFormat="1" ht="12.75">
      <c r="A40" s="570"/>
      <c r="B40" s="569" t="s">
        <v>1478</v>
      </c>
      <c r="C40"/>
      <c r="D40" s="1029"/>
      <c r="E40" s="1027"/>
      <c r="F40" s="641"/>
      <c r="G40" s="1066"/>
      <c r="H40" s="1066"/>
      <c r="I40" s="1066"/>
      <c r="J40" s="1066"/>
      <c r="K40" s="1066"/>
      <c r="L40" s="1066"/>
      <c r="M40" s="1066"/>
      <c r="N40" s="1066">
        <v>59360</v>
      </c>
      <c r="O40" s="1066"/>
      <c r="P40" s="1066"/>
      <c r="Q40" s="1066"/>
      <c r="R40" s="1066"/>
      <c r="S40" s="1066"/>
      <c r="T40" s="1066"/>
    </row>
    <row r="41" spans="1:20" s="42" customFormat="1" ht="12">
      <c r="A41" s="570"/>
      <c r="B41" s="569"/>
      <c r="C41" s="1029"/>
      <c r="D41" s="1029"/>
      <c r="E41" s="1027"/>
      <c r="F41" s="641"/>
      <c r="G41" s="1066"/>
      <c r="H41" s="1066"/>
      <c r="I41" s="1066"/>
      <c r="J41" s="1066"/>
      <c r="K41" s="1066"/>
      <c r="L41" s="1066"/>
      <c r="M41" s="1066"/>
      <c r="N41" s="1066"/>
      <c r="O41" s="1066"/>
      <c r="P41" s="1066"/>
      <c r="Q41" s="1066"/>
      <c r="R41" s="1066"/>
      <c r="S41" s="1066"/>
      <c r="T41" s="1066"/>
    </row>
    <row r="42" spans="1:20" s="42" customFormat="1" ht="12">
      <c r="A42" s="570"/>
      <c r="B42" s="569" t="s">
        <v>1490</v>
      </c>
      <c r="C42" s="1029"/>
      <c r="D42" s="1029"/>
      <c r="E42" s="1027"/>
      <c r="F42" s="641"/>
      <c r="G42" s="1066"/>
      <c r="H42" s="1066"/>
      <c r="I42" s="1066"/>
      <c r="J42" s="1066"/>
      <c r="K42" s="1066"/>
      <c r="L42" s="1066"/>
      <c r="M42" s="1066"/>
      <c r="N42" s="1066"/>
      <c r="O42" s="1066">
        <v>11645947</v>
      </c>
      <c r="P42" s="1066">
        <v>13044045</v>
      </c>
      <c r="Q42" s="1066"/>
      <c r="R42" s="1066"/>
      <c r="S42" s="1066"/>
      <c r="T42" s="1066"/>
    </row>
    <row r="43" spans="1:20" s="42" customFormat="1" ht="12">
      <c r="A43" s="570" t="s">
        <v>334</v>
      </c>
      <c r="B43" s="569" t="s">
        <v>1479</v>
      </c>
      <c r="C43" s="641"/>
      <c r="D43" s="641"/>
      <c r="E43" s="1027"/>
      <c r="F43" s="641"/>
      <c r="G43" s="1066"/>
      <c r="H43" s="1066"/>
      <c r="I43" s="1066"/>
      <c r="J43" s="1066"/>
      <c r="K43" s="1066"/>
      <c r="L43" s="1066"/>
      <c r="M43" s="1066"/>
      <c r="N43" s="1066"/>
      <c r="O43" s="1066"/>
      <c r="P43" s="1066"/>
      <c r="Q43" s="1066">
        <v>25470</v>
      </c>
      <c r="R43" s="1066"/>
      <c r="S43" s="1066"/>
      <c r="T43" s="1066"/>
    </row>
    <row r="44" spans="1:20" s="42" customFormat="1" ht="12">
      <c r="A44" s="570" t="s">
        <v>335</v>
      </c>
      <c r="B44" s="569" t="s">
        <v>1480</v>
      </c>
      <c r="C44" s="641"/>
      <c r="D44" s="641"/>
      <c r="E44" s="1027"/>
      <c r="F44" s="641"/>
      <c r="G44" s="1066"/>
      <c r="H44" s="1066"/>
      <c r="I44" s="1066"/>
      <c r="J44" s="1066"/>
      <c r="K44" s="1066"/>
      <c r="L44" s="1066"/>
      <c r="M44" s="1066"/>
      <c r="N44" s="1066"/>
      <c r="O44" s="1066"/>
      <c r="P44" s="1066"/>
      <c r="Q44" s="1066">
        <v>826732</v>
      </c>
      <c r="R44" s="1066"/>
      <c r="S44" s="1066"/>
      <c r="T44" s="1066"/>
    </row>
    <row r="45" spans="1:20" s="42" customFormat="1" ht="12">
      <c r="A45" s="570" t="s">
        <v>490</v>
      </c>
      <c r="B45" s="569" t="s">
        <v>1481</v>
      </c>
      <c r="C45" s="641"/>
      <c r="D45" s="641"/>
      <c r="E45" s="1027"/>
      <c r="F45" s="641"/>
      <c r="G45" s="1066"/>
      <c r="H45" s="1066"/>
      <c r="I45" s="1066"/>
      <c r="J45" s="1066"/>
      <c r="K45" s="1066"/>
      <c r="L45" s="1066"/>
      <c r="M45" s="1066"/>
      <c r="N45" s="1066"/>
      <c r="O45" s="1066"/>
      <c r="P45" s="1066"/>
      <c r="Q45" s="1066">
        <v>3178900</v>
      </c>
      <c r="R45" s="1066"/>
      <c r="S45" s="1066"/>
      <c r="T45" s="1066"/>
    </row>
    <row r="46" spans="1:20" s="42" customFormat="1" ht="12">
      <c r="A46" s="570" t="s">
        <v>491</v>
      </c>
      <c r="B46" s="569" t="s">
        <v>1482</v>
      </c>
      <c r="C46" s="641"/>
      <c r="D46" s="641"/>
      <c r="E46" s="1027"/>
      <c r="F46" s="641"/>
      <c r="G46" s="1066"/>
      <c r="H46" s="1066"/>
      <c r="I46" s="1066"/>
      <c r="J46" s="1066"/>
      <c r="K46" s="1066"/>
      <c r="L46" s="1066"/>
      <c r="M46" s="1066"/>
      <c r="N46" s="1066"/>
      <c r="O46" s="1066"/>
      <c r="P46" s="1066"/>
      <c r="Q46" s="1066">
        <v>867105</v>
      </c>
      <c r="R46" s="1066"/>
      <c r="S46" s="1066"/>
      <c r="T46" s="1066"/>
    </row>
    <row r="47" spans="1:20" s="42" customFormat="1" ht="12">
      <c r="A47" s="570" t="s">
        <v>492</v>
      </c>
      <c r="B47" s="569" t="s">
        <v>1483</v>
      </c>
      <c r="C47" s="641"/>
      <c r="D47" s="641"/>
      <c r="E47" s="1027"/>
      <c r="F47" s="641"/>
      <c r="G47" s="1066"/>
      <c r="H47" s="1066"/>
      <c r="I47" s="1066"/>
      <c r="J47" s="1066"/>
      <c r="K47" s="1066"/>
      <c r="L47" s="1066"/>
      <c r="M47" s="1066"/>
      <c r="N47" s="1066"/>
      <c r="O47" s="1066"/>
      <c r="P47" s="1066"/>
      <c r="Q47" s="1066">
        <v>201477</v>
      </c>
      <c r="R47" s="1066"/>
      <c r="S47" s="1066"/>
      <c r="T47" s="1066"/>
    </row>
    <row r="48" spans="1:20" s="42" customFormat="1" ht="12">
      <c r="A48" s="570" t="s">
        <v>493</v>
      </c>
      <c r="B48" s="569" t="s">
        <v>1484</v>
      </c>
      <c r="C48" s="641"/>
      <c r="D48" s="641"/>
      <c r="E48" s="1027"/>
      <c r="F48" s="641"/>
      <c r="G48" s="1066"/>
      <c r="H48" s="1066"/>
      <c r="I48" s="1066"/>
      <c r="J48" s="1066"/>
      <c r="K48" s="1066"/>
      <c r="L48" s="1066"/>
      <c r="M48" s="1066"/>
      <c r="N48" s="1066"/>
      <c r="O48" s="1066"/>
      <c r="P48" s="1066"/>
      <c r="Q48" s="1066">
        <v>1890253</v>
      </c>
      <c r="R48" s="1066"/>
      <c r="S48" s="1066"/>
      <c r="T48" s="1066"/>
    </row>
    <row r="49" spans="1:20" s="42" customFormat="1" ht="13.5" customHeight="1">
      <c r="A49" s="570" t="s">
        <v>494</v>
      </c>
      <c r="B49" s="569" t="s">
        <v>1485</v>
      </c>
      <c r="C49" s="641"/>
      <c r="D49" s="641"/>
      <c r="E49" s="1027"/>
      <c r="F49" s="641"/>
      <c r="G49" s="1066"/>
      <c r="H49" s="1066"/>
      <c r="I49" s="1066"/>
      <c r="J49" s="1066"/>
      <c r="K49" s="1066"/>
      <c r="L49" s="1066"/>
      <c r="M49" s="1066"/>
      <c r="N49" s="1066"/>
      <c r="O49" s="1066"/>
      <c r="P49" s="1066"/>
      <c r="Q49" s="1066">
        <v>175000</v>
      </c>
      <c r="R49" s="1066"/>
      <c r="S49" s="1066"/>
      <c r="T49" s="1066"/>
    </row>
    <row r="50" spans="1:20" s="42" customFormat="1" ht="13.5" customHeight="1">
      <c r="A50" s="570" t="s">
        <v>495</v>
      </c>
      <c r="B50" s="569" t="s">
        <v>1486</v>
      </c>
      <c r="C50" s="641"/>
      <c r="D50" s="641"/>
      <c r="E50" s="1027"/>
      <c r="F50" s="641"/>
      <c r="G50" s="1066"/>
      <c r="H50" s="1066"/>
      <c r="I50" s="1066"/>
      <c r="J50" s="1066"/>
      <c r="K50" s="1066"/>
      <c r="L50" s="1066"/>
      <c r="M50" s="1066"/>
      <c r="N50" s="1066"/>
      <c r="O50" s="1066"/>
      <c r="P50" s="1066"/>
      <c r="Q50" s="1066">
        <v>795941</v>
      </c>
      <c r="R50" s="1066"/>
      <c r="S50" s="1066"/>
      <c r="T50" s="1066"/>
    </row>
    <row r="51" spans="1:20" s="42" customFormat="1" ht="13.5" customHeight="1">
      <c r="A51" s="570"/>
      <c r="B51" s="569" t="s">
        <v>1487</v>
      </c>
      <c r="C51" s="641"/>
      <c r="D51" s="641"/>
      <c r="E51" s="1027"/>
      <c r="F51" s="641"/>
      <c r="G51" s="1066"/>
      <c r="H51" s="1066"/>
      <c r="I51" s="1066"/>
      <c r="J51" s="1066"/>
      <c r="K51" s="1066"/>
      <c r="L51" s="1066"/>
      <c r="M51" s="1066"/>
      <c r="N51" s="1066"/>
      <c r="O51" s="1066"/>
      <c r="P51" s="1066"/>
      <c r="Q51" s="1066">
        <v>3588056</v>
      </c>
      <c r="R51" s="1066"/>
      <c r="S51" s="1066"/>
      <c r="T51" s="1066"/>
    </row>
    <row r="52" spans="1:20" s="42" customFormat="1" ht="25.5" customHeight="1">
      <c r="A52" s="570"/>
      <c r="B52" s="569" t="s">
        <v>1488</v>
      </c>
      <c r="C52" s="641"/>
      <c r="D52" s="641"/>
      <c r="E52" s="1027"/>
      <c r="F52" s="641"/>
      <c r="G52" s="1066"/>
      <c r="H52" s="1066"/>
      <c r="I52" s="1066"/>
      <c r="J52" s="1066"/>
      <c r="K52" s="1066"/>
      <c r="L52" s="1066"/>
      <c r="M52" s="1066"/>
      <c r="N52" s="1066"/>
      <c r="O52" s="1066"/>
      <c r="P52" s="1066"/>
      <c r="Q52" s="1066">
        <v>658250</v>
      </c>
      <c r="R52" s="1066"/>
      <c r="S52" s="1066"/>
      <c r="T52" s="1066"/>
    </row>
    <row r="53" spans="1:20" s="42" customFormat="1" ht="13.5" customHeight="1">
      <c r="A53" s="570"/>
      <c r="B53" s="569" t="s">
        <v>1489</v>
      </c>
      <c r="C53" s="641"/>
      <c r="D53" s="641"/>
      <c r="E53" s="1027"/>
      <c r="F53" s="641"/>
      <c r="G53" s="1066"/>
      <c r="H53" s="1066"/>
      <c r="I53" s="1066"/>
      <c r="J53" s="1066"/>
      <c r="K53" s="1066"/>
      <c r="L53" s="1066"/>
      <c r="M53" s="1066"/>
      <c r="N53" s="1066"/>
      <c r="O53" s="1066"/>
      <c r="P53" s="1066"/>
      <c r="Q53" s="1066">
        <v>836861</v>
      </c>
      <c r="R53" s="1066"/>
      <c r="S53" s="1066"/>
      <c r="T53" s="1066"/>
    </row>
    <row r="54" spans="1:20" s="42" customFormat="1" ht="12">
      <c r="A54" s="570" t="s">
        <v>1153</v>
      </c>
      <c r="B54" s="569"/>
      <c r="C54" s="641"/>
      <c r="D54" s="641"/>
      <c r="E54" s="1027"/>
      <c r="F54" s="641"/>
      <c r="G54" s="1066"/>
      <c r="H54" s="1066"/>
      <c r="I54" s="1066"/>
      <c r="J54" s="1066"/>
      <c r="K54" s="1066"/>
      <c r="L54" s="1066"/>
      <c r="M54" s="1066"/>
      <c r="N54" s="1066"/>
      <c r="O54" s="1066"/>
      <c r="P54" s="1066"/>
      <c r="Q54" s="1066"/>
      <c r="R54" s="1066"/>
      <c r="S54" s="1066"/>
      <c r="T54" s="1066"/>
    </row>
    <row r="55" spans="1:20" s="42" customFormat="1" ht="12">
      <c r="A55" s="570"/>
      <c r="B55" s="569" t="s">
        <v>1493</v>
      </c>
      <c r="C55" s="641"/>
      <c r="D55" s="641"/>
      <c r="E55" s="1027"/>
      <c r="F55" s="641">
        <v>2273553</v>
      </c>
      <c r="G55" s="1066">
        <v>3386487</v>
      </c>
      <c r="H55" s="1066"/>
      <c r="I55" s="1066"/>
      <c r="J55" s="1066"/>
      <c r="K55" s="1066"/>
      <c r="L55" s="1066"/>
      <c r="M55" s="1066"/>
      <c r="N55" s="1066"/>
      <c r="O55" s="1066"/>
      <c r="P55" s="1066"/>
      <c r="Q55" s="1066"/>
      <c r="R55" s="1066"/>
      <c r="S55" s="1066"/>
      <c r="T55" s="1066"/>
    </row>
    <row r="56" spans="1:20" s="42" customFormat="1" ht="12">
      <c r="A56" s="570" t="s">
        <v>1154</v>
      </c>
      <c r="B56" s="569" t="s">
        <v>1467</v>
      </c>
      <c r="C56" s="641"/>
      <c r="D56" s="641"/>
      <c r="E56" s="1027"/>
      <c r="F56" s="641"/>
      <c r="G56" s="1066"/>
      <c r="H56" s="1066">
        <v>499900</v>
      </c>
      <c r="I56" s="1066"/>
      <c r="J56" s="1066"/>
      <c r="K56" s="1066"/>
      <c r="L56" s="1066"/>
      <c r="M56" s="1066"/>
      <c r="N56" s="1066"/>
      <c r="O56" s="1066"/>
      <c r="P56" s="1066"/>
      <c r="Q56" s="1066"/>
      <c r="R56" s="1066"/>
      <c r="S56" s="1066"/>
      <c r="T56" s="1066"/>
    </row>
    <row r="57" spans="1:20" s="42" customFormat="1" ht="12">
      <c r="A57" s="570" t="s">
        <v>1155</v>
      </c>
      <c r="B57" s="569" t="s">
        <v>1468</v>
      </c>
      <c r="C57" s="641"/>
      <c r="D57" s="641"/>
      <c r="E57" s="1027"/>
      <c r="F57" s="641"/>
      <c r="G57" s="1066"/>
      <c r="H57" s="1066">
        <v>489000</v>
      </c>
      <c r="I57" s="1066"/>
      <c r="J57" s="1066"/>
      <c r="K57" s="1066"/>
      <c r="L57" s="1066"/>
      <c r="M57" s="1066"/>
      <c r="N57" s="1066"/>
      <c r="O57" s="1066"/>
      <c r="P57" s="1066"/>
      <c r="Q57" s="1066"/>
      <c r="R57" s="1066"/>
      <c r="S57" s="1066"/>
      <c r="T57" s="1066"/>
    </row>
    <row r="58" spans="1:20" s="42" customFormat="1" ht="12">
      <c r="A58" s="570"/>
      <c r="B58" s="569" t="s">
        <v>1469</v>
      </c>
      <c r="C58" s="641"/>
      <c r="D58" s="641"/>
      <c r="E58" s="1027"/>
      <c r="F58" s="641"/>
      <c r="G58" s="1066"/>
      <c r="H58" s="1066">
        <v>308940</v>
      </c>
      <c r="I58" s="1066"/>
      <c r="J58" s="1066"/>
      <c r="K58" s="1066"/>
      <c r="L58" s="1066"/>
      <c r="M58" s="1066"/>
      <c r="N58" s="1066"/>
      <c r="O58" s="1066"/>
      <c r="P58" s="1066"/>
      <c r="Q58" s="1066"/>
      <c r="R58" s="1066"/>
      <c r="S58" s="1066"/>
      <c r="T58" s="1066"/>
    </row>
    <row r="59" spans="1:20" s="42" customFormat="1" ht="12">
      <c r="A59" s="570"/>
      <c r="B59" s="569" t="s">
        <v>1470</v>
      </c>
      <c r="C59" s="641"/>
      <c r="D59" s="641"/>
      <c r="E59" s="1027"/>
      <c r="F59" s="641"/>
      <c r="G59" s="1066"/>
      <c r="H59" s="1066">
        <v>275082</v>
      </c>
      <c r="I59" s="1066"/>
      <c r="J59" s="1066"/>
      <c r="K59" s="1066"/>
      <c r="L59" s="1066"/>
      <c r="M59" s="1066"/>
      <c r="N59" s="1066"/>
      <c r="O59" s="1066"/>
      <c r="P59" s="1066"/>
      <c r="Q59" s="1066"/>
      <c r="R59" s="1066"/>
      <c r="S59" s="1066"/>
      <c r="T59" s="1066"/>
    </row>
    <row r="60" spans="1:20" s="42" customFormat="1" ht="12">
      <c r="A60" s="570"/>
      <c r="B60" s="569" t="s">
        <v>1471</v>
      </c>
      <c r="C60" s="641"/>
      <c r="D60" s="641"/>
      <c r="E60" s="1027"/>
      <c r="F60" s="641"/>
      <c r="G60" s="1066"/>
      <c r="H60" s="1066">
        <v>149990</v>
      </c>
      <c r="I60" s="1066"/>
      <c r="J60" s="1066"/>
      <c r="K60" s="1066"/>
      <c r="L60" s="1066"/>
      <c r="M60" s="1066"/>
      <c r="N60" s="1066"/>
      <c r="O60" s="1066"/>
      <c r="P60" s="1066"/>
      <c r="Q60" s="1066"/>
      <c r="R60" s="1066"/>
      <c r="S60" s="1066"/>
      <c r="T60" s="1066"/>
    </row>
    <row r="61" spans="1:20" s="42" customFormat="1" ht="12">
      <c r="A61" s="570"/>
      <c r="B61" s="569" t="s">
        <v>1472</v>
      </c>
      <c r="C61" s="641"/>
      <c r="D61" s="641"/>
      <c r="E61" s="1027"/>
      <c r="F61" s="641"/>
      <c r="G61" s="1066"/>
      <c r="H61" s="1066">
        <v>472278</v>
      </c>
      <c r="I61" s="1066"/>
      <c r="J61" s="1066"/>
      <c r="K61" s="1066"/>
      <c r="L61" s="1066"/>
      <c r="M61" s="1066"/>
      <c r="N61" s="1066"/>
      <c r="O61" s="1066"/>
      <c r="P61" s="1066"/>
      <c r="Q61" s="1066"/>
      <c r="R61" s="1066"/>
      <c r="S61" s="1066"/>
      <c r="T61" s="1066"/>
    </row>
    <row r="62" spans="1:20" s="42" customFormat="1" ht="12">
      <c r="A62" s="570" t="s">
        <v>1156</v>
      </c>
      <c r="B62" s="569" t="s">
        <v>1494</v>
      </c>
      <c r="C62" s="641"/>
      <c r="D62" s="641"/>
      <c r="E62" s="1027"/>
      <c r="F62" s="641"/>
      <c r="G62" s="1066"/>
      <c r="H62" s="1066">
        <v>204905</v>
      </c>
      <c r="I62" s="1066"/>
      <c r="J62" s="1066"/>
      <c r="K62" s="1066"/>
      <c r="L62" s="1066"/>
      <c r="M62" s="1066"/>
      <c r="N62" s="1066"/>
      <c r="O62" s="1066"/>
      <c r="P62" s="1066"/>
      <c r="Q62" s="1066"/>
      <c r="R62" s="1066"/>
      <c r="S62" s="1066"/>
      <c r="T62" s="1066"/>
    </row>
    <row r="63" spans="1:20" s="42" customFormat="1" ht="12">
      <c r="A63" s="570" t="s">
        <v>1157</v>
      </c>
      <c r="B63" s="569"/>
      <c r="C63" s="641"/>
      <c r="D63" s="641"/>
      <c r="E63" s="1027"/>
      <c r="F63" s="641"/>
      <c r="G63" s="1066"/>
      <c r="H63" s="1066"/>
      <c r="I63" s="1066"/>
      <c r="J63" s="1066"/>
      <c r="K63" s="1066"/>
      <c r="L63" s="1066"/>
      <c r="M63" s="1066"/>
      <c r="N63" s="1066"/>
      <c r="O63" s="1066"/>
      <c r="P63" s="1066"/>
      <c r="Q63" s="1066"/>
      <c r="R63" s="1066"/>
      <c r="S63" s="1066"/>
      <c r="T63" s="1066"/>
    </row>
    <row r="64" spans="1:20" s="42" customFormat="1" ht="12">
      <c r="A64" s="570" t="s">
        <v>1158</v>
      </c>
      <c r="B64" s="569"/>
      <c r="C64" s="641"/>
      <c r="D64" s="641"/>
      <c r="E64" s="1027"/>
      <c r="F64" s="641"/>
      <c r="G64" s="1066"/>
      <c r="H64" s="1066"/>
      <c r="I64" s="1066"/>
      <c r="J64" s="1066"/>
      <c r="K64" s="1066"/>
      <c r="L64" s="1066"/>
      <c r="M64" s="1066"/>
      <c r="N64" s="1066"/>
      <c r="O64" s="1066"/>
      <c r="P64" s="1066"/>
      <c r="Q64" s="1066"/>
      <c r="R64" s="1066"/>
      <c r="S64" s="1066"/>
      <c r="T64" s="1066"/>
    </row>
    <row r="65" spans="1:20" s="42" customFormat="1" ht="12">
      <c r="A65" s="570" t="s">
        <v>1159</v>
      </c>
      <c r="B65" s="569" t="s">
        <v>1473</v>
      </c>
      <c r="C65" s="641"/>
      <c r="D65" s="641"/>
      <c r="E65" s="1027"/>
      <c r="F65" s="641"/>
      <c r="G65" s="1066"/>
      <c r="H65" s="1066"/>
      <c r="I65" s="1066"/>
      <c r="J65" s="1066"/>
      <c r="K65" s="1066">
        <v>1419545</v>
      </c>
      <c r="L65" s="1066"/>
      <c r="M65" s="1066"/>
      <c r="N65" s="1066"/>
      <c r="O65" s="1066"/>
      <c r="P65" s="1066"/>
      <c r="Q65" s="1066"/>
      <c r="R65" s="1066"/>
      <c r="S65" s="1066"/>
      <c r="T65" s="1066"/>
    </row>
    <row r="66" spans="1:20" s="42" customFormat="1" ht="12">
      <c r="A66" s="570" t="s">
        <v>1160</v>
      </c>
      <c r="B66" s="569" t="s">
        <v>1474</v>
      </c>
      <c r="C66" s="1029"/>
      <c r="D66" s="1029"/>
      <c r="E66" s="1027"/>
      <c r="F66" s="641"/>
      <c r="G66" s="1066"/>
      <c r="H66" s="1066"/>
      <c r="I66" s="1066"/>
      <c r="J66" s="1066"/>
      <c r="K66" s="1066">
        <v>405200</v>
      </c>
      <c r="L66" s="1066"/>
      <c r="M66" s="1066"/>
      <c r="N66" s="1066"/>
      <c r="O66" s="1066"/>
      <c r="P66" s="1066"/>
      <c r="Q66" s="1066"/>
      <c r="R66" s="1066"/>
      <c r="S66" s="1066"/>
      <c r="T66" s="1066"/>
    </row>
    <row r="67" spans="1:20" s="42" customFormat="1" ht="12">
      <c r="A67" s="570" t="s">
        <v>1161</v>
      </c>
      <c r="B67" s="569" t="s">
        <v>1475</v>
      </c>
      <c r="C67" s="641"/>
      <c r="D67" s="641"/>
      <c r="E67" s="1027"/>
      <c r="F67" s="641"/>
      <c r="G67" s="1066"/>
      <c r="H67" s="1066"/>
      <c r="I67" s="1066">
        <v>287000</v>
      </c>
      <c r="J67" s="1066">
        <v>2007182</v>
      </c>
      <c r="K67" s="1066">
        <v>180019</v>
      </c>
      <c r="L67" s="1066"/>
      <c r="M67" s="1066"/>
      <c r="N67" s="1066"/>
      <c r="O67" s="1066"/>
      <c r="P67" s="1066"/>
      <c r="Q67" s="1066"/>
      <c r="R67" s="1066"/>
      <c r="S67" s="1066"/>
      <c r="T67" s="1066"/>
    </row>
    <row r="68" spans="1:20" s="42" customFormat="1" ht="12.75" thickBot="1">
      <c r="A68" s="428"/>
      <c r="B68" s="569"/>
      <c r="C68" s="536"/>
      <c r="D68" s="537"/>
      <c r="E68" s="1027"/>
      <c r="F68" s="1027"/>
      <c r="G68" s="1066"/>
      <c r="H68" s="1066"/>
      <c r="I68" s="1066"/>
      <c r="J68" s="1066"/>
      <c r="K68" s="1066"/>
      <c r="L68" s="1066"/>
      <c r="M68" s="1066"/>
      <c r="N68" s="1066"/>
      <c r="O68" s="1066"/>
      <c r="P68" s="1066"/>
      <c r="Q68" s="1066"/>
      <c r="R68" s="1066"/>
      <c r="S68" s="1066"/>
      <c r="T68" s="1066"/>
    </row>
    <row r="69" spans="1:20" s="42" customFormat="1" ht="12.75" thickBot="1">
      <c r="A69" s="374"/>
      <c r="B69" s="569" t="s">
        <v>176</v>
      </c>
      <c r="C69" s="809">
        <f aca="true" t="shared" si="0" ref="C69:T69">SUM(C9:C68)</f>
        <v>899468511</v>
      </c>
      <c r="D69" s="809">
        <f t="shared" si="0"/>
        <v>1212663670</v>
      </c>
      <c r="E69" s="965">
        <f>SUM(E9:E68)</f>
        <v>831734813</v>
      </c>
      <c r="F69" s="965">
        <f t="shared" si="0"/>
        <v>2273553</v>
      </c>
      <c r="G69" s="965">
        <f t="shared" si="0"/>
        <v>3386487</v>
      </c>
      <c r="H69" s="965">
        <f t="shared" si="0"/>
        <v>2400095</v>
      </c>
      <c r="I69" s="965">
        <f t="shared" si="0"/>
        <v>287000</v>
      </c>
      <c r="J69" s="965">
        <f t="shared" si="0"/>
        <v>2007182</v>
      </c>
      <c r="K69" s="965">
        <f t="shared" si="0"/>
        <v>2004764</v>
      </c>
      <c r="L69" s="965">
        <f t="shared" si="0"/>
        <v>635000</v>
      </c>
      <c r="M69" s="965">
        <f t="shared" si="0"/>
        <v>635000</v>
      </c>
      <c r="N69" s="965">
        <f t="shared" si="0"/>
        <v>293488</v>
      </c>
      <c r="O69" s="965">
        <f t="shared" si="0"/>
        <v>11645947</v>
      </c>
      <c r="P69" s="965">
        <f t="shared" si="0"/>
        <v>13044045</v>
      </c>
      <c r="Q69" s="965">
        <f t="shared" si="0"/>
        <v>13044045</v>
      </c>
      <c r="R69" s="965">
        <f t="shared" si="0"/>
        <v>1270000</v>
      </c>
      <c r="S69" s="965">
        <f t="shared" si="0"/>
        <v>1270000</v>
      </c>
      <c r="T69" s="965">
        <f t="shared" si="0"/>
        <v>1151353</v>
      </c>
    </row>
    <row r="70" spans="1:20" s="42" customFormat="1" ht="12">
      <c r="A70" s="33"/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377"/>
      <c r="S70" s="377"/>
      <c r="T70" s="377"/>
    </row>
    <row r="71" spans="1:20" s="42" customFormat="1" ht="12" hidden="1">
      <c r="A71" s="33"/>
      <c r="D71" s="42">
        <v>317935.82</v>
      </c>
      <c r="E71" s="377">
        <v>317935.82</v>
      </c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77"/>
      <c r="R71" s="377"/>
      <c r="S71" s="377"/>
      <c r="T71" s="377"/>
    </row>
    <row r="72" spans="1:20" s="42" customFormat="1" ht="12" hidden="1">
      <c r="A72" s="33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</row>
    <row r="73" spans="1:20" s="42" customFormat="1" ht="12" hidden="1">
      <c r="A73" s="33"/>
      <c r="C73" s="373" t="e">
        <f>#REF!+#REF!+#REF!+#REF!+#REF!+#REF!</f>
        <v>#REF!</v>
      </c>
      <c r="D73" s="373">
        <v>4194</v>
      </c>
      <c r="E73" s="377">
        <v>4194</v>
      </c>
      <c r="F73" s="377" t="e">
        <f>C73-#REF!</f>
        <v>#REF!</v>
      </c>
      <c r="G73" s="377" t="e">
        <f>C73-#REF!</f>
        <v>#REF!</v>
      </c>
      <c r="H73" s="377"/>
      <c r="I73" s="377"/>
      <c r="J73" s="377"/>
      <c r="K73" s="377"/>
      <c r="L73" s="377"/>
      <c r="M73" s="377"/>
      <c r="N73" s="377"/>
      <c r="O73" s="377"/>
      <c r="P73" s="377"/>
      <c r="Q73" s="377"/>
      <c r="R73" s="377"/>
      <c r="S73" s="377"/>
      <c r="T73" s="377"/>
    </row>
    <row r="74" spans="1:20" s="42" customFormat="1" ht="12" hidden="1">
      <c r="A74" s="33"/>
      <c r="C74" s="373" t="e">
        <f>#REF!</f>
        <v>#REF!</v>
      </c>
      <c r="D74" s="373">
        <v>760.494</v>
      </c>
      <c r="E74" s="377">
        <v>760.494</v>
      </c>
      <c r="F74" s="377" t="e">
        <f>C74-#REF!</f>
        <v>#REF!</v>
      </c>
      <c r="G74" s="377" t="e">
        <f>C74-#REF!</f>
        <v>#REF!</v>
      </c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7"/>
    </row>
    <row r="75" spans="1:20" s="42" customFormat="1" ht="12" hidden="1">
      <c r="A75" s="33"/>
      <c r="C75" s="373" t="e">
        <f>D9+D13+D14+D15+D18+D22+#REF!+#REF!+#REF!+#REF!+#REF!+#REF!+#REF!</f>
        <v>#REF!</v>
      </c>
      <c r="D75" s="373">
        <v>83393</v>
      </c>
      <c r="E75" s="377">
        <v>83393</v>
      </c>
      <c r="F75" s="377" t="e">
        <f>C75-#REF!</f>
        <v>#REF!</v>
      </c>
      <c r="G75" s="377" t="e">
        <f>C75-#REF!</f>
        <v>#REF!</v>
      </c>
      <c r="H75" s="377"/>
      <c r="I75" s="377"/>
      <c r="J75" s="377"/>
      <c r="K75" s="377"/>
      <c r="L75" s="377"/>
      <c r="M75" s="377"/>
      <c r="N75" s="377"/>
      <c r="O75" s="377"/>
      <c r="P75" s="377"/>
      <c r="Q75" s="377"/>
      <c r="R75" s="377"/>
      <c r="S75" s="377"/>
      <c r="T75" s="377"/>
    </row>
    <row r="76" spans="1:20" s="42" customFormat="1" ht="12" hidden="1">
      <c r="A76" s="33"/>
      <c r="C76" s="373" t="e">
        <f>#REF!</f>
        <v>#REF!</v>
      </c>
      <c r="D76" s="373">
        <v>169.79</v>
      </c>
      <c r="E76" s="377">
        <v>169.79</v>
      </c>
      <c r="F76" s="377" t="e">
        <f>C76-#REF!</f>
        <v>#REF!</v>
      </c>
      <c r="G76" s="377" t="e">
        <f>C76-#REF!</f>
        <v>#REF!</v>
      </c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</row>
    <row r="77" spans="1:20" s="42" customFormat="1" ht="12" hidden="1">
      <c r="A77" s="33"/>
      <c r="C77" s="373">
        <f>D54+D57</f>
        <v>0</v>
      </c>
      <c r="D77" s="373">
        <v>535.478</v>
      </c>
      <c r="E77" s="377">
        <v>535.478</v>
      </c>
      <c r="F77" s="377" t="e">
        <f>C77-#REF!</f>
        <v>#REF!</v>
      </c>
      <c r="G77" s="377" t="e">
        <f>C77-#REF!</f>
        <v>#REF!</v>
      </c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</row>
    <row r="78" spans="1:20" s="42" customFormat="1" ht="12" hidden="1">
      <c r="A78" s="33"/>
      <c r="C78" s="373" t="e">
        <f>#REF!+#REF!+#REF!+#REF!</f>
        <v>#REF!</v>
      </c>
      <c r="D78" s="373">
        <v>5201.851</v>
      </c>
      <c r="E78" s="377">
        <v>5201.851</v>
      </c>
      <c r="F78" s="377" t="e">
        <f>C78-#REF!</f>
        <v>#REF!</v>
      </c>
      <c r="G78" s="377" t="e">
        <f>C78-#REF!</f>
        <v>#REF!</v>
      </c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</row>
    <row r="79" spans="1:20" s="42" customFormat="1" ht="12" hidden="1">
      <c r="A79" s="33"/>
      <c r="C79" s="373" t="e">
        <f>D38+D49+#REF!+#REF!</f>
        <v>#REF!</v>
      </c>
      <c r="D79" s="373">
        <v>55420.202</v>
      </c>
      <c r="E79" s="377">
        <v>55420.202</v>
      </c>
      <c r="F79" s="377" t="e">
        <f>C79-#REF!</f>
        <v>#REF!</v>
      </c>
      <c r="G79" s="377" t="e">
        <f>C79-#REF!</f>
        <v>#REF!</v>
      </c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</row>
    <row r="80" spans="1:20" s="42" customFormat="1" ht="12" hidden="1">
      <c r="A80" s="33"/>
      <c r="C80" s="373" t="e">
        <f>#REF!+#REF!</f>
        <v>#REF!</v>
      </c>
      <c r="D80" s="373">
        <v>60477</v>
      </c>
      <c r="E80" s="377">
        <v>60477</v>
      </c>
      <c r="F80" s="377" t="e">
        <f>C80-#REF!</f>
        <v>#REF!</v>
      </c>
      <c r="G80" s="377" t="e">
        <f>C80-#REF!</f>
        <v>#REF!</v>
      </c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</row>
    <row r="81" spans="1:20" s="42" customFormat="1" ht="12" hidden="1">
      <c r="A81" s="33"/>
      <c r="C81" s="373" t="e">
        <f>D23+#REF!+#REF!</f>
        <v>#REF!</v>
      </c>
      <c r="D81" s="373">
        <v>89086</v>
      </c>
      <c r="E81" s="377">
        <v>89086</v>
      </c>
      <c r="F81" s="377" t="e">
        <f>C81-#REF!</f>
        <v>#REF!</v>
      </c>
      <c r="G81" s="377" t="e">
        <f>C81-#REF!</f>
        <v>#REF!</v>
      </c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S81" s="377"/>
      <c r="T81" s="377"/>
    </row>
    <row r="82" spans="1:20" s="42" customFormat="1" ht="12" hidden="1">
      <c r="A82" s="33"/>
      <c r="C82" s="373" t="e">
        <f>#REF!+#REF!</f>
        <v>#REF!</v>
      </c>
      <c r="D82" s="373">
        <v>1300</v>
      </c>
      <c r="E82" s="377">
        <v>1300</v>
      </c>
      <c r="F82" s="377" t="e">
        <f>C82-#REF!</f>
        <v>#REF!</v>
      </c>
      <c r="G82" s="377" t="e">
        <f>C82-#REF!</f>
        <v>#REF!</v>
      </c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7"/>
    </row>
    <row r="83" spans="1:20" s="42" customFormat="1" ht="12" hidden="1">
      <c r="A83" s="33"/>
      <c r="C83" s="373" t="e">
        <f>#REF!</f>
        <v>#REF!</v>
      </c>
      <c r="D83" s="373">
        <v>2000</v>
      </c>
      <c r="E83" s="377">
        <v>2000</v>
      </c>
      <c r="F83" s="377" t="e">
        <f>C83-#REF!</f>
        <v>#REF!</v>
      </c>
      <c r="G83" s="377" t="e">
        <f>C83-#REF!</f>
        <v>#REF!</v>
      </c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7"/>
    </row>
    <row r="84" spans="1:20" s="42" customFormat="1" ht="12" hidden="1">
      <c r="A84" s="33"/>
      <c r="C84" s="373" t="e">
        <f>#REF!+#REF!+D62</f>
        <v>#REF!</v>
      </c>
      <c r="D84" s="373">
        <v>3452</v>
      </c>
      <c r="E84" s="377">
        <v>3452</v>
      </c>
      <c r="F84" s="377" t="e">
        <f>C84-#REF!</f>
        <v>#REF!</v>
      </c>
      <c r="G84" s="377" t="e">
        <f>C84-#REF!</f>
        <v>#REF!</v>
      </c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</row>
    <row r="85" spans="1:20" s="42" customFormat="1" ht="12" hidden="1">
      <c r="A85" s="33"/>
      <c r="C85" s="373" t="e">
        <f>#REF!</f>
        <v>#REF!</v>
      </c>
      <c r="D85" s="373">
        <v>136.985</v>
      </c>
      <c r="E85" s="377">
        <v>136.985</v>
      </c>
      <c r="F85" s="377" t="e">
        <f>C85-#REF!</f>
        <v>#REF!</v>
      </c>
      <c r="G85" s="377" t="e">
        <f>C85-#REF!</f>
        <v>#REF!</v>
      </c>
      <c r="H85" s="377"/>
      <c r="I85" s="377"/>
      <c r="J85" s="377"/>
      <c r="K85" s="377"/>
      <c r="L85" s="377"/>
      <c r="M85" s="377"/>
      <c r="N85" s="377"/>
      <c r="O85" s="377"/>
      <c r="P85" s="377"/>
      <c r="Q85" s="377"/>
      <c r="R85" s="377"/>
      <c r="S85" s="377"/>
      <c r="T85" s="377"/>
    </row>
    <row r="86" spans="1:20" s="42" customFormat="1" ht="12" hidden="1">
      <c r="A86" s="33"/>
      <c r="C86" s="373" t="e">
        <f>D20+#REF!+#REF!</f>
        <v>#REF!</v>
      </c>
      <c r="D86" s="373">
        <v>843</v>
      </c>
      <c r="E86" s="377">
        <v>843</v>
      </c>
      <c r="F86" s="377" t="e">
        <f>C86-#REF!</f>
        <v>#REF!</v>
      </c>
      <c r="G86" s="377" t="e">
        <f>C86-#REF!</f>
        <v>#REF!</v>
      </c>
      <c r="H86" s="377"/>
      <c r="I86" s="377"/>
      <c r="J86" s="377"/>
      <c r="K86" s="377"/>
      <c r="L86" s="377"/>
      <c r="M86" s="377"/>
      <c r="N86" s="377"/>
      <c r="O86" s="377"/>
      <c r="P86" s="377"/>
      <c r="Q86" s="377"/>
      <c r="R86" s="377"/>
      <c r="S86" s="377"/>
      <c r="T86" s="377"/>
    </row>
    <row r="87" spans="1:20" s="42" customFormat="1" ht="12" hidden="1">
      <c r="A87" s="33"/>
      <c r="C87" s="373" t="e">
        <f>#REF!</f>
        <v>#REF!</v>
      </c>
      <c r="D87" s="373">
        <v>2040</v>
      </c>
      <c r="E87" s="377">
        <v>2040</v>
      </c>
      <c r="F87" s="377" t="e">
        <f>C87-#REF!</f>
        <v>#REF!</v>
      </c>
      <c r="G87" s="377" t="e">
        <f>C87-#REF!</f>
        <v>#REF!</v>
      </c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</row>
    <row r="88" spans="3:20" s="42" customFormat="1" ht="12" hidden="1">
      <c r="C88" s="373" t="e">
        <f>#REF!+D68</f>
        <v>#REF!</v>
      </c>
      <c r="D88" s="373">
        <v>7380</v>
      </c>
      <c r="E88" s="377">
        <v>7380</v>
      </c>
      <c r="F88" s="377" t="e">
        <f>C88-#REF!</f>
        <v>#REF!</v>
      </c>
      <c r="G88" s="377" t="e">
        <f>C88-#REF!</f>
        <v>#REF!</v>
      </c>
      <c r="H88" s="377"/>
      <c r="I88" s="377"/>
      <c r="J88" s="377"/>
      <c r="K88" s="377"/>
      <c r="L88" s="377"/>
      <c r="M88" s="377"/>
      <c r="N88" s="377"/>
      <c r="O88" s="377"/>
      <c r="P88" s="377"/>
      <c r="Q88" s="377"/>
      <c r="R88" s="377"/>
      <c r="S88" s="377"/>
      <c r="T88" s="377"/>
    </row>
    <row r="89" spans="3:20" s="42" customFormat="1" ht="12" hidden="1">
      <c r="C89" s="373">
        <f>D25</f>
        <v>149532710</v>
      </c>
      <c r="D89" s="373">
        <v>1175.62</v>
      </c>
      <c r="E89" s="377">
        <v>1175.62</v>
      </c>
      <c r="F89" s="377" t="e">
        <f>C89-#REF!</f>
        <v>#REF!</v>
      </c>
      <c r="G89" s="377" t="e">
        <f>C89-#REF!</f>
        <v>#REF!</v>
      </c>
      <c r="H89" s="377"/>
      <c r="I89" s="377"/>
      <c r="J89" s="377"/>
      <c r="K89" s="377"/>
      <c r="L89" s="377"/>
      <c r="M89" s="377"/>
      <c r="N89" s="377"/>
      <c r="O89" s="377"/>
      <c r="P89" s="377"/>
      <c r="Q89" s="377"/>
      <c r="R89" s="377"/>
      <c r="S89" s="377"/>
      <c r="T89" s="377"/>
    </row>
    <row r="90" spans="3:20" s="42" customFormat="1" ht="12" hidden="1">
      <c r="C90" s="373" t="e">
        <f>#REF!</f>
        <v>#REF!</v>
      </c>
      <c r="D90" s="373">
        <v>370.4</v>
      </c>
      <c r="E90" s="377">
        <v>370.4</v>
      </c>
      <c r="F90" s="377" t="e">
        <f>C90-#REF!</f>
        <v>#REF!</v>
      </c>
      <c r="G90" s="377" t="e">
        <f>C90-#REF!</f>
        <v>#REF!</v>
      </c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7"/>
      <c r="T90" s="377"/>
    </row>
    <row r="91" spans="3:20" s="42" customFormat="1" ht="12" hidden="1">
      <c r="C91" s="373" t="e">
        <f>SUM(C73:C90)</f>
        <v>#REF!</v>
      </c>
      <c r="D91" s="373">
        <f>SUM(D73:D90)</f>
        <v>317935.82</v>
      </c>
      <c r="E91" s="377">
        <f>SUM(E73:E90)</f>
        <v>317935.82</v>
      </c>
      <c r="F91" s="377" t="e">
        <f>SUM(F73:F90)</f>
        <v>#REF!</v>
      </c>
      <c r="G91" s="377" t="e">
        <f>SUM(G73:G90)</f>
        <v>#REF!</v>
      </c>
      <c r="H91" s="377"/>
      <c r="I91" s="377"/>
      <c r="J91" s="377"/>
      <c r="K91" s="377"/>
      <c r="L91" s="377"/>
      <c r="M91" s="377"/>
      <c r="N91" s="377"/>
      <c r="O91" s="377"/>
      <c r="P91" s="377"/>
      <c r="Q91" s="377"/>
      <c r="R91" s="377"/>
      <c r="S91" s="377"/>
      <c r="T91" s="377"/>
    </row>
    <row r="92" spans="3:20" s="42" customFormat="1" ht="12">
      <c r="C92" s="373"/>
      <c r="D92" s="373"/>
      <c r="E92" s="373"/>
      <c r="F92" s="377"/>
      <c r="G92" s="377"/>
      <c r="H92" s="377"/>
      <c r="I92" s="377"/>
      <c r="J92" s="377"/>
      <c r="K92" s="377"/>
      <c r="L92" s="377"/>
      <c r="M92" s="377"/>
      <c r="N92" s="377"/>
      <c r="O92" s="377"/>
      <c r="P92" s="377"/>
      <c r="Q92" s="377"/>
      <c r="R92" s="377"/>
      <c r="S92" s="377"/>
      <c r="T92" s="377"/>
    </row>
    <row r="93" spans="3:20" s="42" customFormat="1" ht="12">
      <c r="C93" s="373">
        <f>C69+F69+I69+L69+O69+R69</f>
        <v>915580011</v>
      </c>
      <c r="D93" s="373">
        <f>D69+G69+J69+M69+P69+S69</f>
        <v>1233006384</v>
      </c>
      <c r="E93" s="373">
        <f>E69+H69+K69+N69+Q69+T69</f>
        <v>850628558</v>
      </c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3"/>
    </row>
    <row r="94" spans="5:20" s="42" customFormat="1" ht="12"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7"/>
    </row>
    <row r="95" spans="6:20" s="42" customFormat="1" ht="12"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</row>
    <row r="96" spans="4:20" s="42" customFormat="1" ht="12">
      <c r="D96" s="373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</row>
    <row r="97" spans="5:20" s="42" customFormat="1" ht="12">
      <c r="E97" s="377"/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</row>
    <row r="98" spans="6:20" s="42" customFormat="1" ht="12">
      <c r="F98" s="377"/>
      <c r="G98" s="377"/>
      <c r="H98" s="377"/>
      <c r="I98" s="377"/>
      <c r="J98" s="377"/>
      <c r="K98" s="377"/>
      <c r="L98" s="377"/>
      <c r="M98" s="377"/>
      <c r="N98" s="377"/>
      <c r="O98" s="377"/>
      <c r="P98" s="377"/>
      <c r="Q98" s="377"/>
      <c r="R98" s="377"/>
      <c r="S98" s="377"/>
      <c r="T98" s="377"/>
    </row>
    <row r="99" spans="6:20" s="42" customFormat="1" ht="12"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</row>
    <row r="100" spans="6:20" s="42" customFormat="1" ht="12"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</row>
    <row r="101" spans="6:20" s="42" customFormat="1" ht="12"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Q101" s="377"/>
      <c r="R101" s="377"/>
      <c r="S101" s="377"/>
      <c r="T101" s="377"/>
    </row>
    <row r="102" spans="6:20" s="42" customFormat="1" ht="12">
      <c r="F102" s="377"/>
      <c r="G102" s="377"/>
      <c r="H102" s="377"/>
      <c r="I102" s="377"/>
      <c r="J102" s="377"/>
      <c r="K102" s="377"/>
      <c r="L102" s="377"/>
      <c r="M102" s="377"/>
      <c r="N102" s="377"/>
      <c r="O102" s="377"/>
      <c r="P102" s="377"/>
      <c r="Q102" s="377"/>
      <c r="R102" s="377"/>
      <c r="S102" s="377"/>
      <c r="T102" s="377"/>
    </row>
    <row r="103" spans="6:20" s="42" customFormat="1" ht="12">
      <c r="F103" s="377"/>
      <c r="G103" s="377"/>
      <c r="H103" s="377"/>
      <c r="I103" s="377"/>
      <c r="J103" s="377"/>
      <c r="K103" s="377"/>
      <c r="L103" s="377"/>
      <c r="M103" s="377"/>
      <c r="N103" s="377"/>
      <c r="O103" s="377"/>
      <c r="P103" s="377"/>
      <c r="Q103" s="377"/>
      <c r="R103" s="377"/>
      <c r="S103" s="377"/>
      <c r="T103" s="377"/>
    </row>
    <row r="104" spans="6:20" s="42" customFormat="1" ht="12">
      <c r="F104" s="377"/>
      <c r="G104" s="377"/>
      <c r="H104" s="377"/>
      <c r="I104" s="377"/>
      <c r="J104" s="377"/>
      <c r="K104" s="377"/>
      <c r="L104" s="377"/>
      <c r="M104" s="377"/>
      <c r="N104" s="377"/>
      <c r="O104" s="377"/>
      <c r="P104" s="377"/>
      <c r="Q104" s="377"/>
      <c r="R104" s="377"/>
      <c r="S104" s="377"/>
      <c r="T104" s="377"/>
    </row>
    <row r="105" spans="6:20" s="42" customFormat="1" ht="12">
      <c r="F105" s="377"/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  <c r="Q105" s="377"/>
      <c r="R105" s="377"/>
      <c r="S105" s="377"/>
      <c r="T105" s="377"/>
    </row>
    <row r="106" spans="6:20" s="42" customFormat="1" ht="12"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</row>
    <row r="107" spans="6:20" s="42" customFormat="1" ht="12"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</row>
    <row r="108" spans="6:20" s="42" customFormat="1" ht="12"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</row>
    <row r="109" spans="6:20" s="42" customFormat="1" ht="12">
      <c r="F109" s="377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Q109" s="377"/>
      <c r="R109" s="377"/>
      <c r="S109" s="377"/>
      <c r="T109" s="377"/>
    </row>
    <row r="110" spans="6:20" s="42" customFormat="1" ht="12"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Q110" s="377"/>
      <c r="R110" s="377"/>
      <c r="S110" s="377"/>
      <c r="T110" s="377"/>
    </row>
    <row r="111" spans="6:20" s="42" customFormat="1" ht="12">
      <c r="F111" s="377"/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  <c r="Q111" s="377"/>
      <c r="R111" s="377"/>
      <c r="S111" s="377"/>
      <c r="T111" s="377"/>
    </row>
    <row r="112" spans="6:20" s="42" customFormat="1" ht="12"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  <c r="S112" s="377"/>
      <c r="T112" s="377"/>
    </row>
    <row r="113" spans="6:20" s="42" customFormat="1" ht="12">
      <c r="F113" s="377"/>
      <c r="G113" s="377"/>
      <c r="H113" s="377"/>
      <c r="I113" s="377"/>
      <c r="J113" s="377"/>
      <c r="K113" s="377"/>
      <c r="L113" s="377"/>
      <c r="M113" s="377"/>
      <c r="N113" s="377"/>
      <c r="O113" s="377"/>
      <c r="P113" s="377"/>
      <c r="Q113" s="377"/>
      <c r="R113" s="377"/>
      <c r="S113" s="377"/>
      <c r="T113" s="377"/>
    </row>
    <row r="114" spans="6:20" s="42" customFormat="1" ht="12">
      <c r="F114" s="377"/>
      <c r="G114" s="377"/>
      <c r="H114" s="377"/>
      <c r="I114" s="377"/>
      <c r="J114" s="377"/>
      <c r="K114" s="377"/>
      <c r="L114" s="377"/>
      <c r="M114" s="377"/>
      <c r="N114" s="377"/>
      <c r="O114" s="377"/>
      <c r="P114" s="377"/>
      <c r="Q114" s="377"/>
      <c r="R114" s="377"/>
      <c r="S114" s="377"/>
      <c r="T114" s="377"/>
    </row>
    <row r="115" spans="6:20" s="42" customFormat="1" ht="12">
      <c r="F115" s="377"/>
      <c r="G115" s="377"/>
      <c r="H115" s="377"/>
      <c r="I115" s="377"/>
      <c r="J115" s="377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</row>
    <row r="116" spans="6:20" s="42" customFormat="1" ht="12">
      <c r="F116" s="377"/>
      <c r="G116" s="377"/>
      <c r="H116" s="377"/>
      <c r="I116" s="377"/>
      <c r="J116" s="377"/>
      <c r="K116" s="377"/>
      <c r="L116" s="377"/>
      <c r="M116" s="377"/>
      <c r="N116" s="377"/>
      <c r="O116" s="377"/>
      <c r="P116" s="377"/>
      <c r="Q116" s="377"/>
      <c r="R116" s="377"/>
      <c r="S116" s="377"/>
      <c r="T116" s="377"/>
    </row>
    <row r="117" spans="6:20" s="42" customFormat="1" ht="12">
      <c r="F117" s="377"/>
      <c r="G117" s="377"/>
      <c r="H117" s="377"/>
      <c r="I117" s="377"/>
      <c r="J117" s="377"/>
      <c r="K117" s="377"/>
      <c r="L117" s="377"/>
      <c r="M117" s="377"/>
      <c r="N117" s="377"/>
      <c r="O117" s="377"/>
      <c r="P117" s="377"/>
      <c r="Q117" s="377"/>
      <c r="R117" s="377"/>
      <c r="S117" s="377"/>
      <c r="T117" s="377"/>
    </row>
    <row r="118" spans="6:20" s="42" customFormat="1" ht="12">
      <c r="F118" s="377"/>
      <c r="G118" s="377"/>
      <c r="H118" s="377"/>
      <c r="I118" s="377"/>
      <c r="J118" s="377"/>
      <c r="K118" s="377"/>
      <c r="L118" s="377"/>
      <c r="M118" s="377"/>
      <c r="N118" s="377"/>
      <c r="O118" s="377"/>
      <c r="P118" s="377"/>
      <c r="Q118" s="377"/>
      <c r="R118" s="377"/>
      <c r="S118" s="377"/>
      <c r="T118" s="377"/>
    </row>
    <row r="119" spans="6:20" s="42" customFormat="1" ht="12">
      <c r="F119" s="377"/>
      <c r="G119" s="377"/>
      <c r="H119" s="377"/>
      <c r="I119" s="377"/>
      <c r="J119" s="377"/>
      <c r="K119" s="377"/>
      <c r="L119" s="377"/>
      <c r="M119" s="377"/>
      <c r="N119" s="377"/>
      <c r="O119" s="377"/>
      <c r="P119" s="377"/>
      <c r="Q119" s="377"/>
      <c r="R119" s="377"/>
      <c r="S119" s="377"/>
      <c r="T119" s="377"/>
    </row>
    <row r="120" spans="6:20" s="42" customFormat="1" ht="12"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</row>
    <row r="121" spans="6:20" s="42" customFormat="1" ht="12">
      <c r="F121" s="377"/>
      <c r="G121" s="377"/>
      <c r="H121" s="377"/>
      <c r="I121" s="377"/>
      <c r="J121" s="377"/>
      <c r="K121" s="377"/>
      <c r="L121" s="377"/>
      <c r="M121" s="377"/>
      <c r="N121" s="377"/>
      <c r="O121" s="377"/>
      <c r="P121" s="377"/>
      <c r="Q121" s="377"/>
      <c r="R121" s="377"/>
      <c r="S121" s="377"/>
      <c r="T121" s="377"/>
    </row>
    <row r="122" spans="6:20" s="42" customFormat="1" ht="12">
      <c r="F122" s="377"/>
      <c r="G122" s="377"/>
      <c r="H122" s="377"/>
      <c r="I122" s="377"/>
      <c r="J122" s="377"/>
      <c r="K122" s="377"/>
      <c r="L122" s="377"/>
      <c r="M122" s="377"/>
      <c r="N122" s="377"/>
      <c r="O122" s="377"/>
      <c r="P122" s="377"/>
      <c r="Q122" s="377"/>
      <c r="R122" s="377"/>
      <c r="S122" s="377"/>
      <c r="T122" s="377"/>
    </row>
    <row r="123" spans="6:20" s="42" customFormat="1" ht="12">
      <c r="F123" s="377"/>
      <c r="G123" s="377"/>
      <c r="H123" s="377"/>
      <c r="I123" s="377"/>
      <c r="J123" s="377"/>
      <c r="K123" s="377"/>
      <c r="L123" s="377"/>
      <c r="M123" s="377"/>
      <c r="N123" s="377"/>
      <c r="O123" s="377"/>
      <c r="P123" s="377"/>
      <c r="Q123" s="377"/>
      <c r="R123" s="377"/>
      <c r="S123" s="377"/>
      <c r="T123" s="377"/>
    </row>
    <row r="124" spans="6:20" s="42" customFormat="1" ht="12">
      <c r="F124" s="377"/>
      <c r="G124" s="377"/>
      <c r="H124" s="377"/>
      <c r="I124" s="377"/>
      <c r="J124" s="377"/>
      <c r="K124" s="377"/>
      <c r="L124" s="377"/>
      <c r="M124" s="377"/>
      <c r="N124" s="377"/>
      <c r="O124" s="377"/>
      <c r="P124" s="377"/>
      <c r="Q124" s="377"/>
      <c r="R124" s="377"/>
      <c r="S124" s="377"/>
      <c r="T124" s="377"/>
    </row>
    <row r="125" spans="6:20" s="42" customFormat="1" ht="12">
      <c r="F125" s="377"/>
      <c r="G125" s="377"/>
      <c r="H125" s="377"/>
      <c r="I125" s="377"/>
      <c r="J125" s="377"/>
      <c r="K125" s="377"/>
      <c r="L125" s="377"/>
      <c r="M125" s="377"/>
      <c r="N125" s="377"/>
      <c r="O125" s="377"/>
      <c r="P125" s="377"/>
      <c r="Q125" s="377"/>
      <c r="R125" s="377"/>
      <c r="S125" s="377"/>
      <c r="T125" s="377"/>
    </row>
    <row r="126" spans="6:20" s="42" customFormat="1" ht="12">
      <c r="F126" s="377"/>
      <c r="G126" s="377"/>
      <c r="H126" s="377"/>
      <c r="I126" s="377"/>
      <c r="J126" s="377"/>
      <c r="K126" s="377"/>
      <c r="L126" s="377"/>
      <c r="M126" s="377"/>
      <c r="N126" s="377"/>
      <c r="O126" s="377"/>
      <c r="P126" s="377"/>
      <c r="Q126" s="377"/>
      <c r="R126" s="377"/>
      <c r="S126" s="377"/>
      <c r="T126" s="377"/>
    </row>
    <row r="127" spans="6:20" s="42" customFormat="1" ht="12">
      <c r="F127" s="377"/>
      <c r="G127" s="377"/>
      <c r="H127" s="377"/>
      <c r="I127" s="377"/>
      <c r="J127" s="377"/>
      <c r="K127" s="377"/>
      <c r="L127" s="377"/>
      <c r="M127" s="377"/>
      <c r="N127" s="377"/>
      <c r="O127" s="377"/>
      <c r="P127" s="377"/>
      <c r="Q127" s="377"/>
      <c r="R127" s="377"/>
      <c r="S127" s="377"/>
      <c r="T127" s="377"/>
    </row>
    <row r="128" spans="6:20" s="42" customFormat="1" ht="12">
      <c r="F128" s="377"/>
      <c r="G128" s="377"/>
      <c r="H128" s="377"/>
      <c r="I128" s="377"/>
      <c r="J128" s="377"/>
      <c r="K128" s="377"/>
      <c r="L128" s="377"/>
      <c r="M128" s="377"/>
      <c r="N128" s="377"/>
      <c r="O128" s="377"/>
      <c r="P128" s="377"/>
      <c r="Q128" s="377"/>
      <c r="R128" s="377"/>
      <c r="S128" s="377"/>
      <c r="T128" s="377"/>
    </row>
    <row r="129" spans="6:20" s="42" customFormat="1" ht="12">
      <c r="F129" s="377"/>
      <c r="G129" s="377"/>
      <c r="H129" s="377"/>
      <c r="I129" s="377"/>
      <c r="J129" s="377"/>
      <c r="K129" s="377"/>
      <c r="L129" s="377"/>
      <c r="M129" s="377"/>
      <c r="N129" s="377"/>
      <c r="O129" s="377"/>
      <c r="P129" s="377"/>
      <c r="Q129" s="377"/>
      <c r="R129" s="377"/>
      <c r="S129" s="377"/>
      <c r="T129" s="377"/>
    </row>
    <row r="130" spans="6:20" s="42" customFormat="1" ht="12">
      <c r="F130" s="377"/>
      <c r="G130" s="377"/>
      <c r="H130" s="377"/>
      <c r="I130" s="377"/>
      <c r="J130" s="377"/>
      <c r="K130" s="377"/>
      <c r="L130" s="377"/>
      <c r="M130" s="377"/>
      <c r="N130" s="377"/>
      <c r="O130" s="377"/>
      <c r="P130" s="377"/>
      <c r="Q130" s="377"/>
      <c r="R130" s="377"/>
      <c r="S130" s="377"/>
      <c r="T130" s="377"/>
    </row>
    <row r="131" spans="6:20" s="42" customFormat="1" ht="12">
      <c r="F131" s="377"/>
      <c r="G131" s="377"/>
      <c r="H131" s="377"/>
      <c r="I131" s="377"/>
      <c r="J131" s="377"/>
      <c r="K131" s="377"/>
      <c r="L131" s="377"/>
      <c r="M131" s="377"/>
      <c r="N131" s="377"/>
      <c r="O131" s="377"/>
      <c r="P131" s="377"/>
      <c r="Q131" s="377"/>
      <c r="R131" s="377"/>
      <c r="S131" s="377"/>
      <c r="T131" s="377"/>
    </row>
    <row r="132" spans="6:20" s="42" customFormat="1" ht="12">
      <c r="F132" s="377"/>
      <c r="G132" s="377"/>
      <c r="H132" s="377"/>
      <c r="I132" s="377"/>
      <c r="J132" s="377"/>
      <c r="K132" s="377"/>
      <c r="L132" s="377"/>
      <c r="M132" s="377"/>
      <c r="N132" s="377"/>
      <c r="O132" s="377"/>
      <c r="P132" s="377"/>
      <c r="Q132" s="377"/>
      <c r="R132" s="377"/>
      <c r="S132" s="377"/>
      <c r="T132" s="377"/>
    </row>
    <row r="133" spans="6:20" s="42" customFormat="1" ht="12">
      <c r="F133" s="377"/>
      <c r="G133" s="377"/>
      <c r="H133" s="377"/>
      <c r="I133" s="377"/>
      <c r="J133" s="377"/>
      <c r="K133" s="377"/>
      <c r="L133" s="377"/>
      <c r="M133" s="377"/>
      <c r="N133" s="377"/>
      <c r="O133" s="377"/>
      <c r="P133" s="377"/>
      <c r="Q133" s="377"/>
      <c r="R133" s="377"/>
      <c r="S133" s="377"/>
      <c r="T133" s="377"/>
    </row>
    <row r="134" spans="6:20" s="42" customFormat="1" ht="12">
      <c r="F134" s="377"/>
      <c r="G134" s="377"/>
      <c r="H134" s="377"/>
      <c r="I134" s="377"/>
      <c r="J134" s="377"/>
      <c r="K134" s="377"/>
      <c r="L134" s="377"/>
      <c r="M134" s="377"/>
      <c r="N134" s="377"/>
      <c r="O134" s="377"/>
      <c r="P134" s="377"/>
      <c r="Q134" s="377"/>
      <c r="R134" s="377"/>
      <c r="S134" s="377"/>
      <c r="T134" s="377"/>
    </row>
    <row r="135" spans="6:20" s="42" customFormat="1" ht="12">
      <c r="F135" s="377"/>
      <c r="G135" s="377"/>
      <c r="H135" s="377"/>
      <c r="I135" s="377"/>
      <c r="J135" s="377"/>
      <c r="K135" s="377"/>
      <c r="L135" s="377"/>
      <c r="M135" s="377"/>
      <c r="N135" s="377"/>
      <c r="O135" s="377"/>
      <c r="P135" s="377"/>
      <c r="Q135" s="377"/>
      <c r="R135" s="377"/>
      <c r="S135" s="377"/>
      <c r="T135" s="377"/>
    </row>
    <row r="136" spans="6:20" s="42" customFormat="1" ht="12">
      <c r="F136" s="377"/>
      <c r="G136" s="377"/>
      <c r="H136" s="377"/>
      <c r="I136" s="377"/>
      <c r="J136" s="377"/>
      <c r="K136" s="377"/>
      <c r="L136" s="377"/>
      <c r="M136" s="377"/>
      <c r="N136" s="377"/>
      <c r="O136" s="377"/>
      <c r="P136" s="377"/>
      <c r="Q136" s="377"/>
      <c r="R136" s="377"/>
      <c r="S136" s="377"/>
      <c r="T136" s="377"/>
    </row>
    <row r="137" spans="6:20" s="42" customFormat="1" ht="12">
      <c r="F137" s="377"/>
      <c r="G137" s="377"/>
      <c r="H137" s="377"/>
      <c r="I137" s="377"/>
      <c r="J137" s="377"/>
      <c r="K137" s="377"/>
      <c r="L137" s="377"/>
      <c r="M137" s="377"/>
      <c r="N137" s="377"/>
      <c r="O137" s="377"/>
      <c r="P137" s="377"/>
      <c r="Q137" s="377"/>
      <c r="R137" s="377"/>
      <c r="S137" s="377"/>
      <c r="T137" s="377"/>
    </row>
    <row r="138" spans="6:20" s="42" customFormat="1" ht="12">
      <c r="F138" s="377"/>
      <c r="G138" s="377"/>
      <c r="H138" s="377"/>
      <c r="I138" s="377"/>
      <c r="J138" s="377"/>
      <c r="K138" s="377"/>
      <c r="L138" s="377"/>
      <c r="M138" s="377"/>
      <c r="N138" s="377"/>
      <c r="O138" s="377"/>
      <c r="P138" s="377"/>
      <c r="Q138" s="377"/>
      <c r="R138" s="377"/>
      <c r="S138" s="377"/>
      <c r="T138" s="377"/>
    </row>
    <row r="139" spans="6:20" s="42" customFormat="1" ht="12">
      <c r="F139" s="377"/>
      <c r="G139" s="377"/>
      <c r="H139" s="377"/>
      <c r="I139" s="377"/>
      <c r="J139" s="377"/>
      <c r="K139" s="377"/>
      <c r="L139" s="377"/>
      <c r="M139" s="377"/>
      <c r="N139" s="377"/>
      <c r="O139" s="377"/>
      <c r="P139" s="377"/>
      <c r="Q139" s="377"/>
      <c r="R139" s="377"/>
      <c r="S139" s="377"/>
      <c r="T139" s="377"/>
    </row>
    <row r="140" spans="6:20" s="42" customFormat="1" ht="12">
      <c r="F140" s="377"/>
      <c r="G140" s="377"/>
      <c r="H140" s="377"/>
      <c r="I140" s="377"/>
      <c r="J140" s="377"/>
      <c r="K140" s="377"/>
      <c r="L140" s="377"/>
      <c r="M140" s="377"/>
      <c r="N140" s="377"/>
      <c r="O140" s="377"/>
      <c r="P140" s="377"/>
      <c r="Q140" s="377"/>
      <c r="R140" s="377"/>
      <c r="S140" s="377"/>
      <c r="T140" s="377"/>
    </row>
    <row r="141" spans="6:20" s="42" customFormat="1" ht="12"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</row>
    <row r="142" spans="6:20" s="42" customFormat="1" ht="12">
      <c r="F142" s="377"/>
      <c r="G142" s="377"/>
      <c r="H142" s="377"/>
      <c r="I142" s="377"/>
      <c r="J142" s="377"/>
      <c r="K142" s="377"/>
      <c r="L142" s="377"/>
      <c r="M142" s="377"/>
      <c r="N142" s="377"/>
      <c r="O142" s="377"/>
      <c r="P142" s="377"/>
      <c r="Q142" s="377"/>
      <c r="R142" s="377"/>
      <c r="S142" s="377"/>
      <c r="T142" s="377"/>
    </row>
    <row r="143" spans="6:20" s="42" customFormat="1" ht="12">
      <c r="F143" s="377"/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377"/>
      <c r="R143" s="377"/>
      <c r="S143" s="377"/>
      <c r="T143" s="377"/>
    </row>
    <row r="144" spans="6:20" s="42" customFormat="1" ht="12">
      <c r="F144" s="377"/>
      <c r="G144" s="377"/>
      <c r="H144" s="377"/>
      <c r="I144" s="377"/>
      <c r="J144" s="377"/>
      <c r="K144" s="377"/>
      <c r="L144" s="377"/>
      <c r="M144" s="377"/>
      <c r="N144" s="377"/>
      <c r="O144" s="377"/>
      <c r="P144" s="377"/>
      <c r="Q144" s="377"/>
      <c r="R144" s="377"/>
      <c r="S144" s="377"/>
      <c r="T144" s="377"/>
    </row>
    <row r="145" spans="6:20" s="42" customFormat="1" ht="12">
      <c r="F145" s="377"/>
      <c r="G145" s="377"/>
      <c r="H145" s="377"/>
      <c r="I145" s="377"/>
      <c r="J145" s="377"/>
      <c r="K145" s="377"/>
      <c r="L145" s="377"/>
      <c r="M145" s="377"/>
      <c r="N145" s="377"/>
      <c r="O145" s="377"/>
      <c r="P145" s="377"/>
      <c r="Q145" s="377"/>
      <c r="R145" s="377"/>
      <c r="S145" s="377"/>
      <c r="T145" s="377"/>
    </row>
    <row r="146" spans="6:20" s="42" customFormat="1" ht="12">
      <c r="F146" s="377"/>
      <c r="G146" s="377"/>
      <c r="H146" s="377"/>
      <c r="I146" s="377"/>
      <c r="J146" s="377"/>
      <c r="K146" s="377"/>
      <c r="L146" s="377"/>
      <c r="M146" s="377"/>
      <c r="N146" s="377"/>
      <c r="O146" s="377"/>
      <c r="P146" s="377"/>
      <c r="Q146" s="377"/>
      <c r="R146" s="377"/>
      <c r="S146" s="377"/>
      <c r="T146" s="377"/>
    </row>
    <row r="147" spans="6:20" s="42" customFormat="1" ht="12">
      <c r="F147" s="377"/>
      <c r="G147" s="377"/>
      <c r="H147" s="377"/>
      <c r="I147" s="377"/>
      <c r="J147" s="377"/>
      <c r="K147" s="377"/>
      <c r="L147" s="377"/>
      <c r="M147" s="377"/>
      <c r="N147" s="377"/>
      <c r="O147" s="377"/>
      <c r="P147" s="377"/>
      <c r="Q147" s="377"/>
      <c r="R147" s="377"/>
      <c r="S147" s="377"/>
      <c r="T147" s="377"/>
    </row>
    <row r="148" spans="6:20" s="42" customFormat="1" ht="12">
      <c r="F148" s="377"/>
      <c r="G148" s="377"/>
      <c r="H148" s="377"/>
      <c r="I148" s="377"/>
      <c r="J148" s="377"/>
      <c r="K148" s="377"/>
      <c r="L148" s="377"/>
      <c r="M148" s="377"/>
      <c r="N148" s="377"/>
      <c r="O148" s="377"/>
      <c r="P148" s="377"/>
      <c r="Q148" s="377"/>
      <c r="R148" s="377"/>
      <c r="S148" s="377"/>
      <c r="T148" s="377"/>
    </row>
    <row r="149" spans="6:20" s="42" customFormat="1" ht="12">
      <c r="F149" s="377"/>
      <c r="G149" s="377"/>
      <c r="H149" s="377"/>
      <c r="I149" s="377"/>
      <c r="J149" s="377"/>
      <c r="K149" s="377"/>
      <c r="L149" s="377"/>
      <c r="M149" s="377"/>
      <c r="N149" s="377"/>
      <c r="O149" s="377"/>
      <c r="P149" s="377"/>
      <c r="Q149" s="377"/>
      <c r="R149" s="377"/>
      <c r="S149" s="377"/>
      <c r="T149" s="377"/>
    </row>
    <row r="150" spans="6:20" s="42" customFormat="1" ht="12">
      <c r="F150" s="377"/>
      <c r="G150" s="377"/>
      <c r="H150" s="377"/>
      <c r="I150" s="377"/>
      <c r="J150" s="377"/>
      <c r="K150" s="377"/>
      <c r="L150" s="377"/>
      <c r="M150" s="377"/>
      <c r="N150" s="377"/>
      <c r="O150" s="377"/>
      <c r="P150" s="377"/>
      <c r="Q150" s="377"/>
      <c r="R150" s="377"/>
      <c r="S150" s="377"/>
      <c r="T150" s="377"/>
    </row>
    <row r="151" spans="6:20" s="42" customFormat="1" ht="12">
      <c r="F151" s="377"/>
      <c r="G151" s="377"/>
      <c r="H151" s="377"/>
      <c r="I151" s="377"/>
      <c r="J151" s="377"/>
      <c r="K151" s="377"/>
      <c r="L151" s="377"/>
      <c r="M151" s="377"/>
      <c r="N151" s="377"/>
      <c r="O151" s="377"/>
      <c r="P151" s="377"/>
      <c r="Q151" s="377"/>
      <c r="R151" s="377"/>
      <c r="S151" s="377"/>
      <c r="T151" s="377"/>
    </row>
    <row r="152" spans="9:20" s="42" customFormat="1" ht="12">
      <c r="I152" s="377"/>
      <c r="J152" s="377"/>
      <c r="K152" s="377"/>
      <c r="L152" s="377"/>
      <c r="M152" s="377"/>
      <c r="N152" s="377"/>
      <c r="O152" s="377"/>
      <c r="P152" s="377"/>
      <c r="Q152" s="377"/>
      <c r="R152" s="377"/>
      <c r="S152" s="377"/>
      <c r="T152" s="377"/>
    </row>
    <row r="153" spans="9:20" s="42" customFormat="1" ht="12">
      <c r="I153" s="377"/>
      <c r="J153" s="377"/>
      <c r="K153" s="377"/>
      <c r="L153" s="377"/>
      <c r="M153" s="377"/>
      <c r="N153" s="377"/>
      <c r="O153" s="377"/>
      <c r="P153" s="377"/>
      <c r="Q153" s="377"/>
      <c r="R153" s="377"/>
      <c r="S153" s="377"/>
      <c r="T153" s="377"/>
    </row>
    <row r="154" spans="9:20" s="42" customFormat="1" ht="12">
      <c r="I154" s="377"/>
      <c r="J154" s="377"/>
      <c r="K154" s="377"/>
      <c r="L154" s="377"/>
      <c r="M154" s="377"/>
      <c r="N154" s="377"/>
      <c r="O154" s="377"/>
      <c r="P154" s="377"/>
      <c r="Q154" s="377"/>
      <c r="R154" s="377"/>
      <c r="S154" s="377"/>
      <c r="T154" s="377"/>
    </row>
    <row r="155" spans="9:20" s="42" customFormat="1" ht="12">
      <c r="I155" s="377"/>
      <c r="J155" s="377"/>
      <c r="K155" s="377"/>
      <c r="L155" s="377"/>
      <c r="M155" s="377"/>
      <c r="N155" s="377"/>
      <c r="O155" s="377"/>
      <c r="P155" s="377"/>
      <c r="Q155" s="377"/>
      <c r="R155" s="377"/>
      <c r="S155" s="377"/>
      <c r="T155" s="377"/>
    </row>
    <row r="156" spans="9:20" s="42" customFormat="1" ht="12">
      <c r="I156" s="377"/>
      <c r="J156" s="377"/>
      <c r="K156" s="377"/>
      <c r="L156" s="377"/>
      <c r="M156" s="377"/>
      <c r="N156" s="377"/>
      <c r="O156" s="377"/>
      <c r="P156" s="377"/>
      <c r="Q156" s="377"/>
      <c r="R156" s="377"/>
      <c r="S156" s="377"/>
      <c r="T156" s="377"/>
    </row>
    <row r="157" spans="9:20" s="42" customFormat="1" ht="12">
      <c r="I157" s="377"/>
      <c r="J157" s="377"/>
      <c r="K157" s="377"/>
      <c r="L157" s="377"/>
      <c r="M157" s="377"/>
      <c r="N157" s="377"/>
      <c r="O157" s="377"/>
      <c r="P157" s="377"/>
      <c r="Q157" s="377"/>
      <c r="R157" s="377"/>
      <c r="S157" s="377"/>
      <c r="T157" s="377"/>
    </row>
    <row r="158" spans="9:20" s="42" customFormat="1" ht="12">
      <c r="I158" s="377"/>
      <c r="J158" s="377"/>
      <c r="K158" s="377"/>
      <c r="O158" s="377"/>
      <c r="P158" s="377"/>
      <c r="Q158" s="377"/>
      <c r="R158" s="377"/>
      <c r="S158" s="377"/>
      <c r="T158" s="377"/>
    </row>
    <row r="159" spans="9:17" s="42" customFormat="1" ht="12">
      <c r="I159" s="377"/>
      <c r="J159" s="377"/>
      <c r="K159" s="377"/>
      <c r="O159" s="377"/>
      <c r="P159" s="377"/>
      <c r="Q159" s="377"/>
    </row>
    <row r="160" spans="3:17" ht="12.75">
      <c r="C160" s="174"/>
      <c r="D160" s="175"/>
      <c r="E160" s="175"/>
      <c r="I160" s="174"/>
      <c r="J160" s="174"/>
      <c r="K160" s="174"/>
      <c r="O160" s="174"/>
      <c r="P160" s="174"/>
      <c r="Q160" s="174"/>
    </row>
    <row r="161" spans="3:17" ht="12.75">
      <c r="C161" s="174"/>
      <c r="D161" s="175"/>
      <c r="E161" s="175"/>
      <c r="O161" s="174"/>
      <c r="P161" s="174"/>
      <c r="Q161" s="174"/>
    </row>
    <row r="162" spans="3:17" ht="12.75">
      <c r="C162" s="174"/>
      <c r="D162" s="175"/>
      <c r="E162" s="175"/>
      <c r="O162" s="174"/>
      <c r="P162" s="174"/>
      <c r="Q162" s="174"/>
    </row>
    <row r="163" spans="3:5" ht="12.75">
      <c r="C163" s="174"/>
      <c r="D163" s="175"/>
      <c r="E163" s="175"/>
    </row>
    <row r="164" spans="3:5" ht="12.75">
      <c r="C164" s="174"/>
      <c r="D164" s="175"/>
      <c r="E164" s="175"/>
    </row>
  </sheetData>
  <sheetProtection/>
  <mergeCells count="10">
    <mergeCell ref="I7:K7"/>
    <mergeCell ref="L7:N7"/>
    <mergeCell ref="O7:Q7"/>
    <mergeCell ref="R7:T7"/>
    <mergeCell ref="A3:T3"/>
    <mergeCell ref="C1:D1"/>
    <mergeCell ref="A7:A8"/>
    <mergeCell ref="B7:B8"/>
    <mergeCell ref="C7:E7"/>
    <mergeCell ref="F7:H7"/>
  </mergeCells>
  <printOptions horizontalCentered="1"/>
  <pageMargins left="0.1968503937007874" right="0.1968503937007874" top="0.15748031496062992" bottom="0.1968503937007874" header="0.15748031496062992" footer="0.15748031496062992"/>
  <pageSetup horizontalDpi="600" verticalDpi="600" orientation="landscape" paperSize="8" scale="12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46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4.125" style="0" customWidth="1"/>
    <col min="2" max="2" width="56.375" style="0" customWidth="1"/>
    <col min="3" max="3" width="11.375" style="0" customWidth="1"/>
    <col min="4" max="4" width="12.375" style="0" customWidth="1"/>
    <col min="5" max="5" width="12.625" style="0" bestFit="1" customWidth="1"/>
    <col min="7" max="7" width="9.625" style="0" bestFit="1" customWidth="1"/>
  </cols>
  <sheetData>
    <row r="1" spans="2:5" s="1" customFormat="1" ht="12.75">
      <c r="B1" s="371" t="s">
        <v>404</v>
      </c>
      <c r="C1" s="1235" t="str">
        <f>'E.mérleg'!C1</f>
        <v>sz. melléklet a     /2024. (V.  .) önkormányzati rendelethez</v>
      </c>
      <c r="D1" s="1235"/>
      <c r="E1" s="239"/>
    </row>
    <row r="2" spans="4:5" s="1" customFormat="1" ht="10.5" customHeight="1">
      <c r="D2" s="173"/>
      <c r="E2" s="173"/>
    </row>
    <row r="3" spans="1:5" s="1" customFormat="1" ht="12.75">
      <c r="A3" s="1220" t="s">
        <v>1299</v>
      </c>
      <c r="B3" s="1220"/>
      <c r="C3" s="1220"/>
      <c r="D3" s="1220"/>
      <c r="E3" s="369"/>
    </row>
    <row r="6" s="42" customFormat="1" ht="15" customHeight="1">
      <c r="B6" s="35"/>
    </row>
    <row r="7" spans="2:5" s="42" customFormat="1" ht="12.75" thickBot="1">
      <c r="B7" s="35"/>
      <c r="D7" s="376"/>
      <c r="E7" s="376" t="s">
        <v>267</v>
      </c>
    </row>
    <row r="8" spans="1:5" s="42" customFormat="1" ht="52.5" customHeight="1" thickBot="1">
      <c r="A8" s="535" t="s">
        <v>211</v>
      </c>
      <c r="B8" s="414" t="s">
        <v>274</v>
      </c>
      <c r="C8" s="418" t="s">
        <v>1296</v>
      </c>
      <c r="D8" s="417" t="s">
        <v>1297</v>
      </c>
      <c r="E8" s="419" t="s">
        <v>1298</v>
      </c>
    </row>
    <row r="9" spans="1:10" s="42" customFormat="1" ht="24">
      <c r="A9" s="570" t="s">
        <v>304</v>
      </c>
      <c r="B9" s="569" t="s">
        <v>1518</v>
      </c>
      <c r="C9" s="1069">
        <v>1500000</v>
      </c>
      <c r="D9" s="641">
        <v>1500000</v>
      </c>
      <c r="E9" s="1031">
        <v>965946</v>
      </c>
      <c r="G9" s="373"/>
      <c r="H9" s="373"/>
      <c r="I9" s="373"/>
      <c r="J9" s="373"/>
    </row>
    <row r="10" spans="1:10" s="42" customFormat="1" ht="12">
      <c r="A10" s="570" t="s">
        <v>305</v>
      </c>
      <c r="B10" s="569" t="s">
        <v>909</v>
      </c>
      <c r="C10" s="1069">
        <v>12700000</v>
      </c>
      <c r="D10" s="641">
        <v>12700000</v>
      </c>
      <c r="E10" s="774"/>
      <c r="G10" s="373"/>
      <c r="H10" s="373"/>
      <c r="I10" s="373"/>
      <c r="J10" s="373"/>
    </row>
    <row r="11" spans="1:10" s="42" customFormat="1" ht="12">
      <c r="A11" s="570" t="s">
        <v>115</v>
      </c>
      <c r="B11" s="569" t="s">
        <v>1535</v>
      </c>
      <c r="C11" s="1069"/>
      <c r="D11" s="641"/>
      <c r="E11" s="774">
        <v>366713</v>
      </c>
      <c r="G11" s="373"/>
      <c r="H11" s="373"/>
      <c r="I11" s="373"/>
      <c r="J11" s="373"/>
    </row>
    <row r="12" spans="1:10" s="42" customFormat="1" ht="12">
      <c r="A12" s="570" t="s">
        <v>270</v>
      </c>
      <c r="B12" s="569" t="s">
        <v>1519</v>
      </c>
      <c r="C12" s="1069">
        <v>3810000</v>
      </c>
      <c r="D12" s="641">
        <v>3810000</v>
      </c>
      <c r="E12" s="1026">
        <v>2982671</v>
      </c>
      <c r="G12" s="373"/>
      <c r="H12" s="373"/>
      <c r="I12" s="373"/>
      <c r="J12" s="373"/>
    </row>
    <row r="13" spans="1:10" s="42" customFormat="1" ht="33.75">
      <c r="A13" s="570" t="s">
        <v>271</v>
      </c>
      <c r="B13" s="726" t="s">
        <v>1520</v>
      </c>
      <c r="C13" s="1069">
        <f>120986290+32666298</f>
        <v>153652588</v>
      </c>
      <c r="D13" s="641">
        <f>120986290+32666298</f>
        <v>153652588</v>
      </c>
      <c r="E13" s="1027">
        <v>35981072</v>
      </c>
      <c r="G13" s="373"/>
      <c r="H13" s="373"/>
      <c r="I13" s="373"/>
      <c r="J13" s="373"/>
    </row>
    <row r="14" spans="1:10" s="42" customFormat="1" ht="12">
      <c r="A14" s="570" t="s">
        <v>2</v>
      </c>
      <c r="B14" s="1067" t="s">
        <v>1521</v>
      </c>
      <c r="C14" s="1069">
        <v>800000</v>
      </c>
      <c r="D14" s="641">
        <v>800000</v>
      </c>
      <c r="E14" s="1027"/>
      <c r="G14" s="373"/>
      <c r="H14" s="373"/>
      <c r="I14" s="373"/>
      <c r="J14" s="373"/>
    </row>
    <row r="15" spans="1:10" s="42" customFormat="1" ht="12">
      <c r="A15" s="570" t="s">
        <v>4</v>
      </c>
      <c r="B15" s="569" t="s">
        <v>1522</v>
      </c>
      <c r="C15" s="1069">
        <v>1138136</v>
      </c>
      <c r="D15" s="641">
        <v>1138136</v>
      </c>
      <c r="E15" s="1027"/>
      <c r="G15" s="373"/>
      <c r="H15" s="373"/>
      <c r="I15" s="373"/>
      <c r="J15" s="373"/>
    </row>
    <row r="16" spans="1:10" s="42" customFormat="1" ht="12">
      <c r="A16" s="570" t="s">
        <v>231</v>
      </c>
      <c r="B16" s="569" t="s">
        <v>1523</v>
      </c>
      <c r="C16" s="1069">
        <v>181362350</v>
      </c>
      <c r="D16" s="641">
        <v>181362350</v>
      </c>
      <c r="E16" s="1027">
        <v>7493000</v>
      </c>
      <c r="G16" s="373"/>
      <c r="H16" s="373"/>
      <c r="I16" s="373"/>
      <c r="J16" s="373"/>
    </row>
    <row r="17" spans="1:10" s="42" customFormat="1" ht="12">
      <c r="A17" s="570" t="s">
        <v>319</v>
      </c>
      <c r="B17" s="569" t="s">
        <v>1524</v>
      </c>
      <c r="C17" s="1069">
        <v>1162156546</v>
      </c>
      <c r="D17" s="641">
        <v>1162156546</v>
      </c>
      <c r="E17" s="1027">
        <v>141305190</v>
      </c>
      <c r="G17" s="373"/>
      <c r="H17" s="373"/>
      <c r="I17" s="373"/>
      <c r="J17" s="373"/>
    </row>
    <row r="18" spans="1:10" s="42" customFormat="1" ht="12">
      <c r="A18" s="570" t="s">
        <v>247</v>
      </c>
      <c r="B18" s="569" t="s">
        <v>1525</v>
      </c>
      <c r="C18" s="1069"/>
      <c r="D18" s="641">
        <v>314960630</v>
      </c>
      <c r="E18" s="1027">
        <v>201988596</v>
      </c>
      <c r="G18" s="373"/>
      <c r="H18" s="373"/>
      <c r="I18" s="373"/>
      <c r="J18" s="373"/>
    </row>
    <row r="19" spans="1:10" s="42" customFormat="1" ht="12">
      <c r="A19" s="570" t="s">
        <v>320</v>
      </c>
      <c r="B19" s="569" t="s">
        <v>483</v>
      </c>
      <c r="C19" s="1069">
        <v>5000000</v>
      </c>
      <c r="D19" s="641">
        <v>5000000</v>
      </c>
      <c r="E19" s="1027">
        <v>2584727</v>
      </c>
      <c r="G19" s="373"/>
      <c r="H19" s="373"/>
      <c r="I19" s="373"/>
      <c r="J19" s="373"/>
    </row>
    <row r="20" spans="1:10" s="42" customFormat="1" ht="24">
      <c r="A20" s="570" t="s">
        <v>213</v>
      </c>
      <c r="B20" s="569" t="s">
        <v>1526</v>
      </c>
      <c r="C20" s="1069">
        <v>19050000</v>
      </c>
      <c r="D20" s="641">
        <v>19050000</v>
      </c>
      <c r="E20" s="1027">
        <v>2534031</v>
      </c>
      <c r="G20" s="373"/>
      <c r="H20" s="373"/>
      <c r="I20" s="373"/>
      <c r="J20" s="373"/>
    </row>
    <row r="21" spans="1:10" s="42" customFormat="1" ht="12">
      <c r="A21" s="570" t="s">
        <v>215</v>
      </c>
      <c r="B21" s="569" t="s">
        <v>910</v>
      </c>
      <c r="C21" s="1069">
        <v>5000000</v>
      </c>
      <c r="D21" s="641">
        <v>5000000</v>
      </c>
      <c r="E21" s="1027"/>
      <c r="G21" s="373"/>
      <c r="H21" s="373"/>
      <c r="I21" s="373"/>
      <c r="J21" s="373"/>
    </row>
    <row r="22" spans="1:10" s="42" customFormat="1" ht="12">
      <c r="A22" s="570" t="s">
        <v>321</v>
      </c>
      <c r="B22" s="569" t="s">
        <v>1527</v>
      </c>
      <c r="C22" s="1030"/>
      <c r="D22" s="641">
        <v>402232</v>
      </c>
      <c r="E22" s="1027">
        <v>402232</v>
      </c>
      <c r="G22" s="373"/>
      <c r="H22" s="373"/>
      <c r="I22" s="373"/>
      <c r="J22" s="373"/>
    </row>
    <row r="23" spans="1:10" s="42" customFormat="1" ht="12">
      <c r="A23" s="570" t="s">
        <v>322</v>
      </c>
      <c r="B23" s="569" t="s">
        <v>1528</v>
      </c>
      <c r="C23" s="1030"/>
      <c r="D23" s="641">
        <f>12959800+3499146</f>
        <v>16458946</v>
      </c>
      <c r="E23" s="1027">
        <v>16812006</v>
      </c>
      <c r="G23" s="373"/>
      <c r="H23" s="373"/>
      <c r="I23" s="373"/>
      <c r="J23" s="373"/>
    </row>
    <row r="24" spans="1:10" s="42" customFormat="1" ht="12">
      <c r="A24" s="570" t="s">
        <v>323</v>
      </c>
      <c r="B24" s="569" t="s">
        <v>1529</v>
      </c>
      <c r="C24" s="1030"/>
      <c r="D24" s="641">
        <f>3600000+972000</f>
        <v>4572000</v>
      </c>
      <c r="E24" s="1027">
        <v>4572000</v>
      </c>
      <c r="G24" s="373"/>
      <c r="H24" s="373"/>
      <c r="I24" s="373"/>
      <c r="J24" s="373"/>
    </row>
    <row r="25" spans="1:10" s="42" customFormat="1" ht="24">
      <c r="A25" s="570" t="s">
        <v>324</v>
      </c>
      <c r="B25" s="569" t="s">
        <v>1530</v>
      </c>
      <c r="C25" s="1030"/>
      <c r="D25" s="641">
        <f>58871145+15895210+3532269+953712</f>
        <v>79252336</v>
      </c>
      <c r="E25" s="1027"/>
      <c r="G25" s="373"/>
      <c r="H25" s="373"/>
      <c r="I25" s="373"/>
      <c r="J25" s="373"/>
    </row>
    <row r="26" spans="1:10" s="42" customFormat="1" ht="12">
      <c r="A26" s="570" t="s">
        <v>325</v>
      </c>
      <c r="B26" s="569" t="s">
        <v>1531</v>
      </c>
      <c r="C26" s="1030"/>
      <c r="D26" s="641">
        <f>109977953+29694047+7726457+2086143-10401</f>
        <v>149474199</v>
      </c>
      <c r="E26" s="1027"/>
      <c r="G26" s="373"/>
      <c r="H26" s="373"/>
      <c r="I26" s="373"/>
      <c r="J26" s="373"/>
    </row>
    <row r="27" spans="1:10" s="42" customFormat="1" ht="12">
      <c r="A27" s="570" t="s">
        <v>326</v>
      </c>
      <c r="B27" s="569" t="s">
        <v>1532</v>
      </c>
      <c r="C27" s="1030"/>
      <c r="D27" s="641">
        <v>370770</v>
      </c>
      <c r="E27" s="1027">
        <v>370770</v>
      </c>
      <c r="G27" s="373"/>
      <c r="H27" s="373"/>
      <c r="I27" s="373"/>
      <c r="J27" s="373"/>
    </row>
    <row r="28" spans="1:10" s="42" customFormat="1" ht="12">
      <c r="A28" s="570" t="s">
        <v>327</v>
      </c>
      <c r="B28" s="569" t="s">
        <v>1533</v>
      </c>
      <c r="C28" s="1030"/>
      <c r="D28" s="641">
        <v>442557</v>
      </c>
      <c r="E28" s="1027">
        <f>170380+272177</f>
        <v>442557</v>
      </c>
      <c r="G28" s="373"/>
      <c r="H28" s="373"/>
      <c r="I28" s="373"/>
      <c r="J28" s="373"/>
    </row>
    <row r="29" spans="1:10" s="42" customFormat="1" ht="12.75" thickBot="1">
      <c r="A29" s="570" t="s">
        <v>328</v>
      </c>
      <c r="B29" s="1068" t="s">
        <v>1534</v>
      </c>
      <c r="C29" s="1025"/>
      <c r="D29" s="1025">
        <f>1942075+524360</f>
        <v>2466435</v>
      </c>
      <c r="E29" s="1027"/>
      <c r="G29" s="373"/>
      <c r="H29" s="373"/>
      <c r="I29" s="373"/>
      <c r="J29" s="373"/>
    </row>
    <row r="30" spans="1:10" s="42" customFormat="1" ht="12.75" thickBot="1">
      <c r="A30" s="535"/>
      <c r="B30" s="415" t="s">
        <v>288</v>
      </c>
      <c r="C30" s="829">
        <f>SUM(C9:C29)</f>
        <v>1546169620</v>
      </c>
      <c r="D30" s="1032">
        <f>SUM(D9:D29)</f>
        <v>2114569725</v>
      </c>
      <c r="E30" s="1033">
        <f>SUM(E9:E29)</f>
        <v>418801511</v>
      </c>
      <c r="G30" s="373"/>
      <c r="H30" s="373"/>
      <c r="I30" s="373"/>
      <c r="J30" s="373"/>
    </row>
    <row r="31" spans="2:5" s="42" customFormat="1" ht="12">
      <c r="B31" s="378"/>
      <c r="C31" s="416"/>
      <c r="D31" s="416"/>
      <c r="E31" s="416"/>
    </row>
    <row r="32" spans="2:5" s="42" customFormat="1" ht="12">
      <c r="B32" s="378"/>
      <c r="C32" s="416"/>
      <c r="D32" s="416"/>
      <c r="E32" s="416"/>
    </row>
    <row r="33" spans="2:5" s="42" customFormat="1" ht="12">
      <c r="B33" s="378"/>
      <c r="C33" s="416"/>
      <c r="D33" s="416"/>
      <c r="E33" s="416"/>
    </row>
    <row r="34" spans="2:5" s="42" customFormat="1" ht="12">
      <c r="B34" s="378"/>
      <c r="C34" s="416"/>
      <c r="D34" s="416"/>
      <c r="E34" s="416"/>
    </row>
    <row r="35" spans="2:5" s="42" customFormat="1" ht="12">
      <c r="B35" s="378"/>
      <c r="C35" s="416"/>
      <c r="D35" s="416"/>
      <c r="E35" s="416"/>
    </row>
    <row r="36" spans="2:5" s="42" customFormat="1" ht="12">
      <c r="B36" s="378"/>
      <c r="C36" s="416"/>
      <c r="D36" s="416"/>
      <c r="E36" s="525"/>
    </row>
    <row r="37" spans="3:5" s="42" customFormat="1" ht="12">
      <c r="C37" s="377"/>
      <c r="D37" s="377"/>
      <c r="E37" s="377"/>
    </row>
    <row r="38" spans="3:5" s="42" customFormat="1" ht="12">
      <c r="C38" s="377"/>
      <c r="D38" s="377"/>
      <c r="E38" s="377"/>
    </row>
    <row r="39" spans="3:5" s="42" customFormat="1" ht="12">
      <c r="C39" s="377"/>
      <c r="D39" s="377"/>
      <c r="E39" s="377"/>
    </row>
    <row r="40" spans="3:5" s="42" customFormat="1" ht="12">
      <c r="C40" s="377"/>
      <c r="D40" s="377"/>
      <c r="E40" s="377"/>
    </row>
    <row r="41" spans="3:5" s="42" customFormat="1" ht="12">
      <c r="C41" s="377"/>
      <c r="D41" s="377"/>
      <c r="E41" s="377"/>
    </row>
    <row r="42" spans="3:5" s="42" customFormat="1" ht="12">
      <c r="C42" s="377"/>
      <c r="D42" s="377"/>
      <c r="E42" s="377"/>
    </row>
    <row r="43" spans="3:5" s="42" customFormat="1" ht="12">
      <c r="C43" s="377"/>
      <c r="D43" s="377"/>
      <c r="E43" s="377"/>
    </row>
    <row r="44" spans="3:5" s="42" customFormat="1" ht="12">
      <c r="C44" s="377"/>
      <c r="D44" s="377"/>
      <c r="E44" s="377"/>
    </row>
    <row r="45" spans="3:5" s="42" customFormat="1" ht="12">
      <c r="C45" s="377"/>
      <c r="D45" s="377"/>
      <c r="E45" s="377"/>
    </row>
    <row r="46" spans="3:5" s="42" customFormat="1" ht="12">
      <c r="C46" s="377"/>
      <c r="D46" s="377"/>
      <c r="E46" s="377"/>
    </row>
    <row r="47" s="42" customFormat="1" ht="12"/>
    <row r="48" s="42" customFormat="1" ht="12"/>
    <row r="49" s="42" customFormat="1" ht="12"/>
    <row r="50" s="42" customFormat="1" ht="12"/>
    <row r="51" s="42" customFormat="1" ht="12"/>
  </sheetData>
  <sheetProtection/>
  <mergeCells count="2">
    <mergeCell ref="C1:D1"/>
    <mergeCell ref="A3:D3"/>
  </mergeCells>
  <printOptions/>
  <pageMargins left="0.57" right="0.26" top="0.59" bottom="0.62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S166"/>
  <sheetViews>
    <sheetView zoomScalePageLayoutView="0" workbookViewId="0" topLeftCell="A41">
      <selection activeCell="P83" sqref="P83"/>
    </sheetView>
  </sheetViews>
  <sheetFormatPr defaultColWidth="9.00390625" defaultRowHeight="12.75"/>
  <cols>
    <col min="1" max="1" width="46.75390625" style="530" customWidth="1"/>
    <col min="2" max="3" width="12.25390625" style="530" bestFit="1" customWidth="1"/>
    <col min="4" max="4" width="10.875" style="530" customWidth="1"/>
    <col min="5" max="5" width="11.375" style="530" bestFit="1" customWidth="1"/>
    <col min="6" max="9" width="12.25390625" style="530" bestFit="1" customWidth="1"/>
    <col min="10" max="10" width="10.875" style="530" customWidth="1"/>
    <col min="11" max="11" width="12.625" style="530" customWidth="1"/>
    <col min="12" max="13" width="10.875" style="530" customWidth="1"/>
    <col min="14" max="14" width="10.375" style="530" customWidth="1"/>
    <col min="15" max="15" width="9.75390625" style="530" customWidth="1"/>
    <col min="16" max="22" width="10.875" style="530" customWidth="1"/>
    <col min="23" max="23" width="12.25390625" style="530" customWidth="1"/>
    <col min="24" max="24" width="10.875" style="530" customWidth="1"/>
    <col min="25" max="25" width="10.00390625" style="530" customWidth="1"/>
    <col min="26" max="26" width="10.875" style="530" customWidth="1"/>
    <col min="27" max="27" width="11.25390625" style="530" customWidth="1"/>
    <col min="28" max="28" width="10.875" style="530" bestFit="1" customWidth="1"/>
    <col min="29" max="29" width="9.625" style="530" bestFit="1" customWidth="1"/>
    <col min="30" max="34" width="7.875" style="530" customWidth="1"/>
    <col min="35" max="42" width="7.875" style="5" customWidth="1"/>
    <col min="43" max="43" width="9.375" style="5" customWidth="1"/>
    <col min="44" max="46" width="8.625" style="5" customWidth="1"/>
    <col min="47" max="16384" width="9.125" style="5" customWidth="1"/>
  </cols>
  <sheetData>
    <row r="1" spans="19:20" ht="12.75">
      <c r="S1" s="618" t="s">
        <v>270</v>
      </c>
      <c r="T1" s="530" t="str">
        <f>'E.mérleg'!C1</f>
        <v>sz. melléklet a     /2024. (V.  .) önkormányzati rendelethez</v>
      </c>
    </row>
    <row r="2" ht="12.75">
      <c r="S2" s="618"/>
    </row>
    <row r="3" spans="1:19" ht="12.75">
      <c r="A3" s="979" t="s">
        <v>1300</v>
      </c>
      <c r="S3" s="618"/>
    </row>
    <row r="4" spans="1:45" ht="12.75">
      <c r="A4" s="1243"/>
      <c r="B4" s="1243"/>
      <c r="C4" s="1243"/>
      <c r="D4" s="1243"/>
      <c r="E4" s="1243"/>
      <c r="F4" s="1243"/>
      <c r="G4" s="1243"/>
      <c r="H4" s="1243"/>
      <c r="I4" s="1243"/>
      <c r="J4" s="1243"/>
      <c r="K4" s="1243"/>
      <c r="L4" s="1243"/>
      <c r="M4" s="1243"/>
      <c r="N4" s="1243"/>
      <c r="O4" s="1243"/>
      <c r="P4" s="1243"/>
      <c r="Q4" s="1243"/>
      <c r="R4" s="1243"/>
      <c r="S4" s="1243"/>
      <c r="T4" s="1243"/>
      <c r="U4" s="1243"/>
      <c r="V4" s="1243"/>
      <c r="W4" s="1243"/>
      <c r="X4" s="1243"/>
      <c r="Y4" s="1243"/>
      <c r="Z4" s="1243"/>
      <c r="AA4" s="619"/>
      <c r="AB4" s="619"/>
      <c r="AC4" s="619"/>
      <c r="AD4" s="620"/>
      <c r="AE4" s="620"/>
      <c r="AF4" s="620"/>
      <c r="AG4" s="620"/>
      <c r="AH4" s="620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620"/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3:45" ht="12.75"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1"/>
      <c r="T6" s="621"/>
      <c r="U6" s="621"/>
      <c r="V6" s="621"/>
      <c r="W6" s="621"/>
      <c r="X6" s="621"/>
      <c r="Y6" s="621"/>
      <c r="Z6" s="622"/>
      <c r="AA6" s="623"/>
      <c r="AB6" s="623"/>
      <c r="AD6" s="623"/>
      <c r="AE6" s="623"/>
      <c r="AF6" s="623"/>
      <c r="AG6" s="623"/>
      <c r="AH6" s="623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</row>
    <row r="7" spans="1:30" ht="12.75">
      <c r="A7" s="617" t="s">
        <v>729</v>
      </c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944" t="s">
        <v>916</v>
      </c>
      <c r="AA7" s="531"/>
      <c r="AB7" s="531"/>
      <c r="AC7" s="531"/>
      <c r="AD7" s="531"/>
    </row>
    <row r="8" spans="1:28" s="856" customFormat="1" ht="12.75">
      <c r="A8" s="1046"/>
      <c r="B8" s="1249"/>
      <c r="C8" s="1249"/>
      <c r="D8" s="1046"/>
      <c r="E8" s="1046"/>
      <c r="F8" s="1046"/>
      <c r="G8" s="1046"/>
      <c r="H8" s="1046"/>
      <c r="I8" s="1046"/>
      <c r="J8" s="1046"/>
      <c r="K8" s="1046"/>
      <c r="L8" s="1046"/>
      <c r="M8" s="1046"/>
      <c r="N8" s="1046"/>
      <c r="O8" s="1046"/>
      <c r="P8" s="1046"/>
      <c r="Q8" s="1046"/>
      <c r="R8" s="1046"/>
      <c r="S8" s="1046"/>
      <c r="T8" s="1046"/>
      <c r="U8" s="1046"/>
      <c r="V8" s="1046"/>
      <c r="W8" s="1046"/>
      <c r="X8" s="1046"/>
      <c r="Y8" s="1046"/>
      <c r="Z8" s="1046"/>
      <c r="AA8" s="1046"/>
      <c r="AB8" s="1046"/>
    </row>
    <row r="9" spans="1:27" s="856" customFormat="1" ht="120" customHeight="1">
      <c r="A9" s="697" t="s">
        <v>274</v>
      </c>
      <c r="B9" s="697" t="s">
        <v>176</v>
      </c>
      <c r="C9" s="697" t="s">
        <v>176</v>
      </c>
      <c r="D9" s="697" t="s">
        <v>1265</v>
      </c>
      <c r="E9" s="697" t="s">
        <v>1401</v>
      </c>
      <c r="F9" s="697" t="s">
        <v>1353</v>
      </c>
      <c r="G9" s="697" t="s">
        <v>1402</v>
      </c>
      <c r="H9" s="697" t="s">
        <v>1403</v>
      </c>
      <c r="I9" s="697" t="s">
        <v>1268</v>
      </c>
      <c r="J9" s="697" t="s">
        <v>1404</v>
      </c>
      <c r="K9" s="697" t="s">
        <v>1273</v>
      </c>
      <c r="L9" s="697" t="s">
        <v>1405</v>
      </c>
      <c r="M9" s="697" t="s">
        <v>1406</v>
      </c>
      <c r="N9" s="697" t="s">
        <v>1360</v>
      </c>
      <c r="O9" s="697" t="s">
        <v>1407</v>
      </c>
      <c r="P9" s="697" t="s">
        <v>1408</v>
      </c>
      <c r="Q9" s="697" t="s">
        <v>1409</v>
      </c>
      <c r="R9" s="697" t="s">
        <v>1410</v>
      </c>
      <c r="S9" s="697" t="s">
        <v>1411</v>
      </c>
      <c r="T9" s="697" t="s">
        <v>1362</v>
      </c>
      <c r="U9" s="697" t="s">
        <v>1238</v>
      </c>
      <c r="V9" s="697" t="s">
        <v>1412</v>
      </c>
      <c r="W9" s="697" t="s">
        <v>1413</v>
      </c>
      <c r="X9" s="697" t="s">
        <v>1414</v>
      </c>
      <c r="Y9" s="697" t="s">
        <v>1230</v>
      </c>
      <c r="Z9" s="697" t="s">
        <v>1415</v>
      </c>
      <c r="AA9" s="697" t="s">
        <v>1416</v>
      </c>
    </row>
    <row r="10" spans="1:27" s="856" customFormat="1" ht="12.75">
      <c r="A10" s="701"/>
      <c r="B10" s="978" t="s">
        <v>1201</v>
      </c>
      <c r="C10" s="978" t="s">
        <v>1255</v>
      </c>
      <c r="D10" s="978" t="s">
        <v>1201</v>
      </c>
      <c r="E10" s="978" t="s">
        <v>1201</v>
      </c>
      <c r="F10" s="978" t="s">
        <v>1201</v>
      </c>
      <c r="G10" s="978" t="s">
        <v>1201</v>
      </c>
      <c r="H10" s="978" t="s">
        <v>1201</v>
      </c>
      <c r="I10" s="978" t="s">
        <v>1201</v>
      </c>
      <c r="J10" s="978" t="s">
        <v>1201</v>
      </c>
      <c r="K10" s="978" t="s">
        <v>1201</v>
      </c>
      <c r="L10" s="978" t="s">
        <v>1201</v>
      </c>
      <c r="M10" s="978" t="s">
        <v>1201</v>
      </c>
      <c r="N10" s="978" t="s">
        <v>1201</v>
      </c>
      <c r="O10" s="978" t="s">
        <v>1201</v>
      </c>
      <c r="P10" s="978" t="s">
        <v>1201</v>
      </c>
      <c r="Q10" s="978" t="s">
        <v>1201</v>
      </c>
      <c r="R10" s="978" t="s">
        <v>1201</v>
      </c>
      <c r="S10" s="978" t="s">
        <v>1201</v>
      </c>
      <c r="T10" s="978" t="s">
        <v>1201</v>
      </c>
      <c r="U10" s="978" t="s">
        <v>1201</v>
      </c>
      <c r="V10" s="978" t="s">
        <v>1201</v>
      </c>
      <c r="W10" s="978" t="s">
        <v>1255</v>
      </c>
      <c r="X10" s="978" t="s">
        <v>1201</v>
      </c>
      <c r="Y10" s="978" t="s">
        <v>1201</v>
      </c>
      <c r="Z10" s="978" t="s">
        <v>1201</v>
      </c>
      <c r="AA10" s="978" t="s">
        <v>1201</v>
      </c>
    </row>
    <row r="11" spans="1:27" s="986" customFormat="1" ht="25.5" hidden="1">
      <c r="A11" s="1048" t="s">
        <v>584</v>
      </c>
      <c r="B11" s="1049">
        <v>208822790</v>
      </c>
      <c r="D11" s="1049">
        <v>0</v>
      </c>
      <c r="E11" s="1049">
        <v>0</v>
      </c>
      <c r="F11" s="1049">
        <v>0</v>
      </c>
      <c r="G11" s="1049">
        <v>208822790</v>
      </c>
      <c r="H11" s="1049">
        <v>0</v>
      </c>
      <c r="I11" s="1049">
        <v>0</v>
      </c>
      <c r="J11" s="1049">
        <v>0</v>
      </c>
      <c r="K11" s="1049">
        <v>0</v>
      </c>
      <c r="L11" s="1049">
        <v>0</v>
      </c>
      <c r="M11" s="1049">
        <v>0</v>
      </c>
      <c r="N11" s="1049">
        <v>0</v>
      </c>
      <c r="O11" s="1049">
        <v>0</v>
      </c>
      <c r="P11" s="1049">
        <v>0</v>
      </c>
      <c r="Q11" s="1049">
        <v>0</v>
      </c>
      <c r="R11" s="1049">
        <v>0</v>
      </c>
      <c r="S11" s="1049">
        <v>0</v>
      </c>
      <c r="T11" s="1049">
        <v>0</v>
      </c>
      <c r="U11" s="1049">
        <v>0</v>
      </c>
      <c r="V11" s="1049">
        <v>0</v>
      </c>
      <c r="W11" s="1049">
        <v>0</v>
      </c>
      <c r="X11" s="1049">
        <v>0</v>
      </c>
      <c r="Y11" s="1049">
        <v>0</v>
      </c>
      <c r="Z11" s="1049">
        <v>0</v>
      </c>
      <c r="AA11" s="1049">
        <v>0</v>
      </c>
    </row>
    <row r="12" spans="1:27" s="986" customFormat="1" ht="25.5" hidden="1">
      <c r="A12" s="1048" t="s">
        <v>585</v>
      </c>
      <c r="B12" s="1049">
        <v>175053416</v>
      </c>
      <c r="D12" s="1049">
        <v>0</v>
      </c>
      <c r="E12" s="1049">
        <v>0</v>
      </c>
      <c r="F12" s="1049">
        <v>0</v>
      </c>
      <c r="G12" s="1049">
        <v>175053416</v>
      </c>
      <c r="H12" s="1049">
        <v>0</v>
      </c>
      <c r="I12" s="1049">
        <v>0</v>
      </c>
      <c r="J12" s="1049">
        <v>0</v>
      </c>
      <c r="K12" s="1049">
        <v>0</v>
      </c>
      <c r="L12" s="1049">
        <v>0</v>
      </c>
      <c r="M12" s="1049">
        <v>0</v>
      </c>
      <c r="N12" s="1049">
        <v>0</v>
      </c>
      <c r="O12" s="1049">
        <v>0</v>
      </c>
      <c r="P12" s="1049">
        <v>0</v>
      </c>
      <c r="Q12" s="1049">
        <v>0</v>
      </c>
      <c r="R12" s="1049">
        <v>0</v>
      </c>
      <c r="S12" s="1049">
        <v>0</v>
      </c>
      <c r="T12" s="1049">
        <v>0</v>
      </c>
      <c r="U12" s="1049">
        <v>0</v>
      </c>
      <c r="V12" s="1049">
        <v>0</v>
      </c>
      <c r="W12" s="1049">
        <v>0</v>
      </c>
      <c r="X12" s="1049">
        <v>0</v>
      </c>
      <c r="Y12" s="1049">
        <v>0</v>
      </c>
      <c r="Z12" s="1049">
        <v>0</v>
      </c>
      <c r="AA12" s="1049">
        <v>0</v>
      </c>
    </row>
    <row r="13" spans="1:27" s="986" customFormat="1" ht="25.5" hidden="1">
      <c r="A13" s="1048" t="s">
        <v>806</v>
      </c>
      <c r="B13" s="1049">
        <v>650607481</v>
      </c>
      <c r="D13" s="1049">
        <v>0</v>
      </c>
      <c r="E13" s="1049">
        <v>0</v>
      </c>
      <c r="F13" s="1049">
        <v>0</v>
      </c>
      <c r="G13" s="1049">
        <v>650607481</v>
      </c>
      <c r="H13" s="1049">
        <v>0</v>
      </c>
      <c r="I13" s="1049">
        <v>0</v>
      </c>
      <c r="J13" s="1049">
        <v>0</v>
      </c>
      <c r="K13" s="1049">
        <v>0</v>
      </c>
      <c r="L13" s="1049">
        <v>0</v>
      </c>
      <c r="M13" s="1049">
        <v>0</v>
      </c>
      <c r="N13" s="1049">
        <v>0</v>
      </c>
      <c r="O13" s="1049">
        <v>0</v>
      </c>
      <c r="P13" s="1049">
        <v>0</v>
      </c>
      <c r="Q13" s="1049">
        <v>0</v>
      </c>
      <c r="R13" s="1049">
        <v>0</v>
      </c>
      <c r="S13" s="1049">
        <v>0</v>
      </c>
      <c r="T13" s="1049">
        <v>0</v>
      </c>
      <c r="U13" s="1049">
        <v>0</v>
      </c>
      <c r="V13" s="1049">
        <v>0</v>
      </c>
      <c r="W13" s="1049">
        <v>0</v>
      </c>
      <c r="X13" s="1049">
        <v>0</v>
      </c>
      <c r="Y13" s="1049">
        <v>0</v>
      </c>
      <c r="Z13" s="1049">
        <v>0</v>
      </c>
      <c r="AA13" s="1049">
        <v>0</v>
      </c>
    </row>
    <row r="14" spans="1:27" s="986" customFormat="1" ht="25.5" hidden="1">
      <c r="A14" s="1048" t="s">
        <v>1383</v>
      </c>
      <c r="B14" s="1049">
        <v>82466288</v>
      </c>
      <c r="D14" s="1049">
        <v>0</v>
      </c>
      <c r="E14" s="1049">
        <v>0</v>
      </c>
      <c r="F14" s="1049">
        <v>0</v>
      </c>
      <c r="G14" s="1049">
        <v>82466288</v>
      </c>
      <c r="H14" s="1049">
        <v>0</v>
      </c>
      <c r="I14" s="1049">
        <v>0</v>
      </c>
      <c r="J14" s="1049">
        <v>0</v>
      </c>
      <c r="K14" s="1049">
        <v>0</v>
      </c>
      <c r="L14" s="1049">
        <v>0</v>
      </c>
      <c r="M14" s="1049">
        <v>0</v>
      </c>
      <c r="N14" s="1049">
        <v>0</v>
      </c>
      <c r="O14" s="1049">
        <v>0</v>
      </c>
      <c r="P14" s="1049">
        <v>0</v>
      </c>
      <c r="Q14" s="1049">
        <v>0</v>
      </c>
      <c r="R14" s="1049">
        <v>0</v>
      </c>
      <c r="S14" s="1049">
        <v>0</v>
      </c>
      <c r="T14" s="1049">
        <v>0</v>
      </c>
      <c r="U14" s="1049">
        <v>0</v>
      </c>
      <c r="V14" s="1049">
        <v>0</v>
      </c>
      <c r="W14" s="1049">
        <v>0</v>
      </c>
      <c r="X14" s="1049">
        <v>0</v>
      </c>
      <c r="Y14" s="1049">
        <v>0</v>
      </c>
      <c r="Z14" s="1049">
        <v>0</v>
      </c>
      <c r="AA14" s="1049">
        <v>0</v>
      </c>
    </row>
    <row r="15" spans="1:27" s="986" customFormat="1" ht="38.25" hidden="1">
      <c r="A15" s="1048" t="s">
        <v>1384</v>
      </c>
      <c r="B15" s="1049">
        <v>733073769</v>
      </c>
      <c r="D15" s="1049">
        <v>0</v>
      </c>
      <c r="E15" s="1049">
        <v>0</v>
      </c>
      <c r="F15" s="1049">
        <v>0</v>
      </c>
      <c r="G15" s="1049">
        <v>733073769</v>
      </c>
      <c r="H15" s="1049">
        <v>0</v>
      </c>
      <c r="I15" s="1049">
        <v>0</v>
      </c>
      <c r="J15" s="1049">
        <v>0</v>
      </c>
      <c r="K15" s="1049">
        <v>0</v>
      </c>
      <c r="L15" s="1049">
        <v>0</v>
      </c>
      <c r="M15" s="1049">
        <v>0</v>
      </c>
      <c r="N15" s="1049">
        <v>0</v>
      </c>
      <c r="O15" s="1049">
        <v>0</v>
      </c>
      <c r="P15" s="1049">
        <v>0</v>
      </c>
      <c r="Q15" s="1049">
        <v>0</v>
      </c>
      <c r="R15" s="1049">
        <v>0</v>
      </c>
      <c r="S15" s="1049">
        <v>0</v>
      </c>
      <c r="T15" s="1049">
        <v>0</v>
      </c>
      <c r="U15" s="1049">
        <v>0</v>
      </c>
      <c r="V15" s="1049">
        <v>0</v>
      </c>
      <c r="W15" s="1049">
        <v>0</v>
      </c>
      <c r="X15" s="1049">
        <v>0</v>
      </c>
      <c r="Y15" s="1049">
        <v>0</v>
      </c>
      <c r="Z15" s="1049">
        <v>0</v>
      </c>
      <c r="AA15" s="1049">
        <v>0</v>
      </c>
    </row>
    <row r="16" spans="1:27" s="986" customFormat="1" ht="25.5" hidden="1">
      <c r="A16" s="1048" t="s">
        <v>586</v>
      </c>
      <c r="B16" s="1049">
        <v>17206240</v>
      </c>
      <c r="D16" s="1049">
        <v>0</v>
      </c>
      <c r="E16" s="1049">
        <v>0</v>
      </c>
      <c r="F16" s="1049">
        <v>0</v>
      </c>
      <c r="G16" s="1049">
        <v>17206240</v>
      </c>
      <c r="H16" s="1049">
        <v>0</v>
      </c>
      <c r="I16" s="1049">
        <v>0</v>
      </c>
      <c r="J16" s="1049">
        <v>0</v>
      </c>
      <c r="K16" s="1049">
        <v>0</v>
      </c>
      <c r="L16" s="1049">
        <v>0</v>
      </c>
      <c r="M16" s="1049">
        <v>0</v>
      </c>
      <c r="N16" s="1049">
        <v>0</v>
      </c>
      <c r="O16" s="1049">
        <v>0</v>
      </c>
      <c r="P16" s="1049">
        <v>0</v>
      </c>
      <c r="Q16" s="1049">
        <v>0</v>
      </c>
      <c r="R16" s="1049">
        <v>0</v>
      </c>
      <c r="S16" s="1049">
        <v>0</v>
      </c>
      <c r="T16" s="1049">
        <v>0</v>
      </c>
      <c r="U16" s="1049">
        <v>0</v>
      </c>
      <c r="V16" s="1049">
        <v>0</v>
      </c>
      <c r="W16" s="1049">
        <v>0</v>
      </c>
      <c r="X16" s="1049">
        <v>0</v>
      </c>
      <c r="Y16" s="1049">
        <v>0</v>
      </c>
      <c r="Z16" s="1049">
        <v>0</v>
      </c>
      <c r="AA16" s="1049">
        <v>0</v>
      </c>
    </row>
    <row r="17" spans="1:27" s="986" customFormat="1" ht="25.5" hidden="1">
      <c r="A17" s="1048" t="s">
        <v>807</v>
      </c>
      <c r="B17" s="1049">
        <v>38918400</v>
      </c>
      <c r="D17" s="1049">
        <v>0</v>
      </c>
      <c r="E17" s="1049">
        <v>0</v>
      </c>
      <c r="F17" s="1049">
        <v>0</v>
      </c>
      <c r="G17" s="1049">
        <v>38918400</v>
      </c>
      <c r="H17" s="1049">
        <v>0</v>
      </c>
      <c r="I17" s="1049">
        <v>0</v>
      </c>
      <c r="J17" s="1049">
        <v>0</v>
      </c>
      <c r="K17" s="1049">
        <v>0</v>
      </c>
      <c r="L17" s="1049">
        <v>0</v>
      </c>
      <c r="M17" s="1049">
        <v>0</v>
      </c>
      <c r="N17" s="1049">
        <v>0</v>
      </c>
      <c r="O17" s="1049">
        <v>0</v>
      </c>
      <c r="P17" s="1049">
        <v>0</v>
      </c>
      <c r="Q17" s="1049">
        <v>0</v>
      </c>
      <c r="R17" s="1049">
        <v>0</v>
      </c>
      <c r="S17" s="1049">
        <v>0</v>
      </c>
      <c r="T17" s="1049">
        <v>0</v>
      </c>
      <c r="U17" s="1049">
        <v>0</v>
      </c>
      <c r="V17" s="1049">
        <v>0</v>
      </c>
      <c r="W17" s="1049">
        <v>0</v>
      </c>
      <c r="X17" s="1049">
        <v>0</v>
      </c>
      <c r="Y17" s="1049">
        <v>0</v>
      </c>
      <c r="Z17" s="1049">
        <v>0</v>
      </c>
      <c r="AA17" s="1049">
        <v>0</v>
      </c>
    </row>
    <row r="18" spans="1:27" s="986" customFormat="1" ht="12.75" hidden="1">
      <c r="A18" s="1048" t="s">
        <v>911</v>
      </c>
      <c r="B18" s="1049">
        <v>34184582</v>
      </c>
      <c r="D18" s="1049">
        <v>0</v>
      </c>
      <c r="E18" s="1049">
        <v>0</v>
      </c>
      <c r="F18" s="1049">
        <v>0</v>
      </c>
      <c r="G18" s="1049">
        <v>34184582</v>
      </c>
      <c r="H18" s="1049">
        <v>0</v>
      </c>
      <c r="I18" s="1049">
        <v>0</v>
      </c>
      <c r="J18" s="1049">
        <v>0</v>
      </c>
      <c r="K18" s="1049">
        <v>0</v>
      </c>
      <c r="L18" s="1049">
        <v>0</v>
      </c>
      <c r="M18" s="1049">
        <v>0</v>
      </c>
      <c r="N18" s="1049">
        <v>0</v>
      </c>
      <c r="O18" s="1049">
        <v>0</v>
      </c>
      <c r="P18" s="1049">
        <v>0</v>
      </c>
      <c r="Q18" s="1049">
        <v>0</v>
      </c>
      <c r="R18" s="1049">
        <v>0</v>
      </c>
      <c r="S18" s="1049">
        <v>0</v>
      </c>
      <c r="T18" s="1049">
        <v>0</v>
      </c>
      <c r="U18" s="1049">
        <v>0</v>
      </c>
      <c r="V18" s="1049">
        <v>0</v>
      </c>
      <c r="W18" s="1049">
        <v>0</v>
      </c>
      <c r="X18" s="1049">
        <v>0</v>
      </c>
      <c r="Y18" s="1049">
        <v>0</v>
      </c>
      <c r="Z18" s="1049">
        <v>0</v>
      </c>
      <c r="AA18" s="1049">
        <v>0</v>
      </c>
    </row>
    <row r="19" spans="1:27" s="986" customFormat="1" ht="25.5" hidden="1">
      <c r="A19" s="1048" t="s">
        <v>808</v>
      </c>
      <c r="B19" s="1049">
        <v>1207259197</v>
      </c>
      <c r="D19" s="1049">
        <v>0</v>
      </c>
      <c r="E19" s="1049">
        <v>0</v>
      </c>
      <c r="F19" s="1049">
        <v>0</v>
      </c>
      <c r="G19" s="1049">
        <v>1207259197</v>
      </c>
      <c r="H19" s="1049">
        <v>0</v>
      </c>
      <c r="I19" s="1049">
        <v>0</v>
      </c>
      <c r="J19" s="1049">
        <v>0</v>
      </c>
      <c r="K19" s="1049">
        <v>0</v>
      </c>
      <c r="L19" s="1049">
        <v>0</v>
      </c>
      <c r="M19" s="1049">
        <v>0</v>
      </c>
      <c r="N19" s="1049">
        <v>0</v>
      </c>
      <c r="O19" s="1049">
        <v>0</v>
      </c>
      <c r="P19" s="1049">
        <v>0</v>
      </c>
      <c r="Q19" s="1049">
        <v>0</v>
      </c>
      <c r="R19" s="1049">
        <v>0</v>
      </c>
      <c r="S19" s="1049">
        <v>0</v>
      </c>
      <c r="T19" s="1049">
        <v>0</v>
      </c>
      <c r="U19" s="1049">
        <v>0</v>
      </c>
      <c r="V19" s="1049">
        <v>0</v>
      </c>
      <c r="W19" s="1049">
        <v>0</v>
      </c>
      <c r="X19" s="1049">
        <v>0</v>
      </c>
      <c r="Y19" s="1049">
        <v>0</v>
      </c>
      <c r="Z19" s="1049">
        <v>0</v>
      </c>
      <c r="AA19" s="1049">
        <v>0</v>
      </c>
    </row>
    <row r="20" spans="1:27" s="986" customFormat="1" ht="25.5" hidden="1">
      <c r="A20" s="1048" t="s">
        <v>798</v>
      </c>
      <c r="B20" s="1049">
        <v>41324845</v>
      </c>
      <c r="D20" s="1049">
        <v>737430</v>
      </c>
      <c r="E20" s="1049">
        <v>0</v>
      </c>
      <c r="F20" s="1049">
        <v>0</v>
      </c>
      <c r="G20" s="1049">
        <v>0</v>
      </c>
      <c r="H20" s="1049">
        <v>1024640</v>
      </c>
      <c r="I20" s="1049">
        <v>0</v>
      </c>
      <c r="J20" s="1049">
        <v>9465066</v>
      </c>
      <c r="K20" s="1049">
        <v>0</v>
      </c>
      <c r="L20" s="1049">
        <v>14571914</v>
      </c>
      <c r="M20" s="1049">
        <v>0</v>
      </c>
      <c r="N20" s="1049">
        <v>0</v>
      </c>
      <c r="O20" s="1049">
        <v>0</v>
      </c>
      <c r="P20" s="1049">
        <v>422621</v>
      </c>
      <c r="Q20" s="1049">
        <v>0</v>
      </c>
      <c r="R20" s="1049">
        <v>11055300</v>
      </c>
      <c r="S20" s="1049">
        <v>481200</v>
      </c>
      <c r="T20" s="1049">
        <v>0</v>
      </c>
      <c r="U20" s="1049">
        <v>0</v>
      </c>
      <c r="V20" s="1049">
        <v>0</v>
      </c>
      <c r="W20" s="1049">
        <v>0</v>
      </c>
      <c r="X20" s="1049">
        <v>3000000</v>
      </c>
      <c r="Y20" s="1049">
        <v>0</v>
      </c>
      <c r="Z20" s="1049">
        <v>566674</v>
      </c>
      <c r="AA20" s="1049">
        <v>0</v>
      </c>
    </row>
    <row r="21" spans="1:27" s="986" customFormat="1" ht="25.5" hidden="1">
      <c r="A21" s="1048" t="s">
        <v>912</v>
      </c>
      <c r="B21" s="1049">
        <v>14571914</v>
      </c>
      <c r="D21" s="1049">
        <v>0</v>
      </c>
      <c r="E21" s="1049">
        <v>0</v>
      </c>
      <c r="F21" s="1049">
        <v>0</v>
      </c>
      <c r="G21" s="1049">
        <v>0</v>
      </c>
      <c r="H21" s="1049">
        <v>0</v>
      </c>
      <c r="I21" s="1049">
        <v>0</v>
      </c>
      <c r="J21" s="1049">
        <v>0</v>
      </c>
      <c r="K21" s="1049">
        <v>0</v>
      </c>
      <c r="L21" s="1049">
        <v>14571914</v>
      </c>
      <c r="M21" s="1049">
        <v>0</v>
      </c>
      <c r="N21" s="1049">
        <v>0</v>
      </c>
      <c r="O21" s="1049">
        <v>0</v>
      </c>
      <c r="P21" s="1049">
        <v>0</v>
      </c>
      <c r="Q21" s="1049">
        <v>0</v>
      </c>
      <c r="R21" s="1049">
        <v>0</v>
      </c>
      <c r="S21" s="1049">
        <v>0</v>
      </c>
      <c r="T21" s="1049">
        <v>0</v>
      </c>
      <c r="U21" s="1049">
        <v>0</v>
      </c>
      <c r="V21" s="1049">
        <v>0</v>
      </c>
      <c r="W21" s="1049">
        <v>0</v>
      </c>
      <c r="X21" s="1049">
        <v>0</v>
      </c>
      <c r="Y21" s="1049">
        <v>0</v>
      </c>
      <c r="Z21" s="1049">
        <v>0</v>
      </c>
      <c r="AA21" s="1049">
        <v>0</v>
      </c>
    </row>
    <row r="22" spans="1:27" s="986" customFormat="1" ht="12.75" hidden="1">
      <c r="A22" s="1048" t="s">
        <v>587</v>
      </c>
      <c r="B22" s="1049">
        <v>11536500</v>
      </c>
      <c r="D22" s="1049">
        <v>0</v>
      </c>
      <c r="E22" s="1049">
        <v>0</v>
      </c>
      <c r="F22" s="1049">
        <v>0</v>
      </c>
      <c r="G22" s="1049">
        <v>0</v>
      </c>
      <c r="H22" s="1049">
        <v>0</v>
      </c>
      <c r="I22" s="1049">
        <v>0</v>
      </c>
      <c r="J22" s="1049">
        <v>0</v>
      </c>
      <c r="K22" s="1049">
        <v>0</v>
      </c>
      <c r="L22" s="1049">
        <v>0</v>
      </c>
      <c r="M22" s="1049">
        <v>0</v>
      </c>
      <c r="N22" s="1049">
        <v>0</v>
      </c>
      <c r="O22" s="1049">
        <v>0</v>
      </c>
      <c r="P22" s="1049">
        <v>0</v>
      </c>
      <c r="Q22" s="1049">
        <v>0</v>
      </c>
      <c r="R22" s="1049">
        <v>11055300</v>
      </c>
      <c r="S22" s="1049">
        <v>481200</v>
      </c>
      <c r="T22" s="1049">
        <v>0</v>
      </c>
      <c r="U22" s="1049">
        <v>0</v>
      </c>
      <c r="V22" s="1049">
        <v>0</v>
      </c>
      <c r="W22" s="1049">
        <v>0</v>
      </c>
      <c r="X22" s="1049">
        <v>0</v>
      </c>
      <c r="Y22" s="1049">
        <v>0</v>
      </c>
      <c r="Z22" s="1049">
        <v>0</v>
      </c>
      <c r="AA22" s="1049">
        <v>0</v>
      </c>
    </row>
    <row r="23" spans="1:27" s="986" customFormat="1" ht="12.75" hidden="1">
      <c r="A23" s="1048" t="s">
        <v>588</v>
      </c>
      <c r="B23" s="1049">
        <v>10202496</v>
      </c>
      <c r="D23" s="1049">
        <v>737430</v>
      </c>
      <c r="E23" s="1049">
        <v>0</v>
      </c>
      <c r="F23" s="1049">
        <v>0</v>
      </c>
      <c r="G23" s="1049">
        <v>0</v>
      </c>
      <c r="H23" s="1049">
        <v>0</v>
      </c>
      <c r="I23" s="1049">
        <v>0</v>
      </c>
      <c r="J23" s="1049">
        <v>9465066</v>
      </c>
      <c r="K23" s="1049">
        <v>0</v>
      </c>
      <c r="L23" s="1049">
        <v>0</v>
      </c>
      <c r="M23" s="1049">
        <v>0</v>
      </c>
      <c r="N23" s="1049">
        <v>0</v>
      </c>
      <c r="O23" s="1049">
        <v>0</v>
      </c>
      <c r="P23" s="1049">
        <v>0</v>
      </c>
      <c r="Q23" s="1049">
        <v>0</v>
      </c>
      <c r="R23" s="1049">
        <v>0</v>
      </c>
      <c r="S23" s="1049">
        <v>0</v>
      </c>
      <c r="T23" s="1049">
        <v>0</v>
      </c>
      <c r="U23" s="1049">
        <v>0</v>
      </c>
      <c r="V23" s="1049">
        <v>0</v>
      </c>
      <c r="W23" s="1049">
        <v>0</v>
      </c>
      <c r="X23" s="1049">
        <v>0</v>
      </c>
      <c r="Y23" s="1049">
        <v>0</v>
      </c>
      <c r="Z23" s="1049">
        <v>0</v>
      </c>
      <c r="AA23" s="1049">
        <v>0</v>
      </c>
    </row>
    <row r="24" spans="1:27" s="986" customFormat="1" ht="25.5" hidden="1">
      <c r="A24" s="1048" t="s">
        <v>589</v>
      </c>
      <c r="B24" s="1049">
        <v>5013935</v>
      </c>
      <c r="D24" s="1049">
        <v>0</v>
      </c>
      <c r="E24" s="1049">
        <v>0</v>
      </c>
      <c r="F24" s="1049">
        <v>0</v>
      </c>
      <c r="G24" s="1049">
        <v>0</v>
      </c>
      <c r="H24" s="1049">
        <v>1024640</v>
      </c>
      <c r="I24" s="1049">
        <v>0</v>
      </c>
      <c r="J24" s="1049">
        <v>0</v>
      </c>
      <c r="K24" s="1049">
        <v>0</v>
      </c>
      <c r="L24" s="1049">
        <v>0</v>
      </c>
      <c r="M24" s="1049">
        <v>0</v>
      </c>
      <c r="N24" s="1049">
        <v>0</v>
      </c>
      <c r="O24" s="1049">
        <v>0</v>
      </c>
      <c r="P24" s="1049">
        <v>422621</v>
      </c>
      <c r="Q24" s="1049">
        <v>0</v>
      </c>
      <c r="R24" s="1049">
        <v>0</v>
      </c>
      <c r="S24" s="1049">
        <v>0</v>
      </c>
      <c r="T24" s="1049">
        <v>0</v>
      </c>
      <c r="U24" s="1049">
        <v>0</v>
      </c>
      <c r="V24" s="1049">
        <v>0</v>
      </c>
      <c r="W24" s="1049">
        <v>0</v>
      </c>
      <c r="X24" s="1049">
        <v>3000000</v>
      </c>
      <c r="Y24" s="1049">
        <v>0</v>
      </c>
      <c r="Z24" s="1049">
        <v>566674</v>
      </c>
      <c r="AA24" s="1049">
        <v>0</v>
      </c>
    </row>
    <row r="25" spans="1:27" s="986" customFormat="1" ht="12.75">
      <c r="A25" s="858" t="s">
        <v>1246</v>
      </c>
      <c r="B25" s="1050">
        <v>1248584042</v>
      </c>
      <c r="C25" s="1051"/>
      <c r="D25" s="1050">
        <v>737430</v>
      </c>
      <c r="E25" s="1050">
        <v>0</v>
      </c>
      <c r="F25" s="1050">
        <v>0</v>
      </c>
      <c r="G25" s="1050">
        <v>1207259197</v>
      </c>
      <c r="H25" s="1050">
        <v>1024640</v>
      </c>
      <c r="I25" s="1050">
        <v>0</v>
      </c>
      <c r="J25" s="1050">
        <v>9465066</v>
      </c>
      <c r="K25" s="1050">
        <v>0</v>
      </c>
      <c r="L25" s="1050">
        <v>14571914</v>
      </c>
      <c r="M25" s="1050">
        <v>0</v>
      </c>
      <c r="N25" s="1050">
        <v>0</v>
      </c>
      <c r="O25" s="1050">
        <v>0</v>
      </c>
      <c r="P25" s="1050">
        <v>422621</v>
      </c>
      <c r="Q25" s="1050">
        <v>0</v>
      </c>
      <c r="R25" s="1050">
        <v>11055300</v>
      </c>
      <c r="S25" s="1050">
        <v>481200</v>
      </c>
      <c r="T25" s="1050">
        <v>0</v>
      </c>
      <c r="U25" s="1050">
        <v>0</v>
      </c>
      <c r="V25" s="1050">
        <v>0</v>
      </c>
      <c r="W25" s="1050">
        <v>0</v>
      </c>
      <c r="X25" s="1050">
        <v>3000000</v>
      </c>
      <c r="Y25" s="1050">
        <v>0</v>
      </c>
      <c r="Z25" s="1050">
        <v>566674</v>
      </c>
      <c r="AA25" s="1050">
        <v>0</v>
      </c>
    </row>
    <row r="26" spans="1:27" s="986" customFormat="1" ht="12.75" hidden="1">
      <c r="A26" s="1048" t="s">
        <v>591</v>
      </c>
      <c r="B26" s="1049">
        <v>400000000</v>
      </c>
      <c r="C26" s="1051"/>
      <c r="D26" s="1049">
        <v>0</v>
      </c>
      <c r="E26" s="1049">
        <v>0</v>
      </c>
      <c r="F26" s="1049">
        <v>0</v>
      </c>
      <c r="G26" s="1049">
        <v>400000000</v>
      </c>
      <c r="H26" s="1049">
        <v>0</v>
      </c>
      <c r="I26" s="1049">
        <v>0</v>
      </c>
      <c r="J26" s="1049">
        <v>0</v>
      </c>
      <c r="K26" s="1049">
        <v>0</v>
      </c>
      <c r="L26" s="1049">
        <v>0</v>
      </c>
      <c r="M26" s="1049">
        <v>0</v>
      </c>
      <c r="N26" s="1049">
        <v>0</v>
      </c>
      <c r="O26" s="1049">
        <v>0</v>
      </c>
      <c r="P26" s="1049">
        <v>0</v>
      </c>
      <c r="Q26" s="1049">
        <v>0</v>
      </c>
      <c r="R26" s="1049">
        <v>0</v>
      </c>
      <c r="S26" s="1049">
        <v>0</v>
      </c>
      <c r="T26" s="1049">
        <v>0</v>
      </c>
      <c r="U26" s="1049">
        <v>0</v>
      </c>
      <c r="V26" s="1049">
        <v>0</v>
      </c>
      <c r="W26" s="1049">
        <v>0</v>
      </c>
      <c r="X26" s="1049">
        <v>0</v>
      </c>
      <c r="Y26" s="1049">
        <v>0</v>
      </c>
      <c r="Z26" s="1049">
        <v>0</v>
      </c>
      <c r="AA26" s="1049">
        <v>0</v>
      </c>
    </row>
    <row r="27" spans="1:27" s="986" customFormat="1" ht="25.5" hidden="1">
      <c r="A27" s="1048" t="s">
        <v>810</v>
      </c>
      <c r="B27" s="1049">
        <v>673495706</v>
      </c>
      <c r="C27" s="1051"/>
      <c r="D27" s="1049">
        <v>0</v>
      </c>
      <c r="E27" s="1049">
        <v>0</v>
      </c>
      <c r="F27" s="1049">
        <v>0</v>
      </c>
      <c r="G27" s="1049">
        <v>0</v>
      </c>
      <c r="H27" s="1049">
        <v>0</v>
      </c>
      <c r="I27" s="1049">
        <v>0</v>
      </c>
      <c r="J27" s="1049">
        <v>0</v>
      </c>
      <c r="K27" s="1049">
        <v>0</v>
      </c>
      <c r="L27" s="1049">
        <v>673495706</v>
      </c>
      <c r="M27" s="1049">
        <v>0</v>
      </c>
      <c r="N27" s="1049">
        <v>0</v>
      </c>
      <c r="O27" s="1049">
        <v>0</v>
      </c>
      <c r="P27" s="1049">
        <v>0</v>
      </c>
      <c r="Q27" s="1049">
        <v>0</v>
      </c>
      <c r="R27" s="1049">
        <v>0</v>
      </c>
      <c r="S27" s="1049">
        <v>0</v>
      </c>
      <c r="T27" s="1049">
        <v>0</v>
      </c>
      <c r="U27" s="1049">
        <v>0</v>
      </c>
      <c r="V27" s="1049">
        <v>0</v>
      </c>
      <c r="W27" s="1049">
        <v>0</v>
      </c>
      <c r="X27" s="1049">
        <v>0</v>
      </c>
      <c r="Y27" s="1049">
        <v>0</v>
      </c>
      <c r="Z27" s="1049">
        <v>0</v>
      </c>
      <c r="AA27" s="1049">
        <v>0</v>
      </c>
    </row>
    <row r="28" spans="1:27" s="986" customFormat="1" ht="25.5" hidden="1">
      <c r="A28" s="1048" t="s">
        <v>913</v>
      </c>
      <c r="B28" s="1049">
        <v>673495706</v>
      </c>
      <c r="C28" s="1051"/>
      <c r="D28" s="1049">
        <v>0</v>
      </c>
      <c r="E28" s="1049">
        <v>0</v>
      </c>
      <c r="F28" s="1049">
        <v>0</v>
      </c>
      <c r="G28" s="1049">
        <v>0</v>
      </c>
      <c r="H28" s="1049">
        <v>0</v>
      </c>
      <c r="I28" s="1049">
        <v>0</v>
      </c>
      <c r="J28" s="1049">
        <v>0</v>
      </c>
      <c r="K28" s="1049">
        <v>0</v>
      </c>
      <c r="L28" s="1049">
        <v>673495706</v>
      </c>
      <c r="M28" s="1049">
        <v>0</v>
      </c>
      <c r="N28" s="1049">
        <v>0</v>
      </c>
      <c r="O28" s="1049">
        <v>0</v>
      </c>
      <c r="P28" s="1049">
        <v>0</v>
      </c>
      <c r="Q28" s="1049">
        <v>0</v>
      </c>
      <c r="R28" s="1049">
        <v>0</v>
      </c>
      <c r="S28" s="1049">
        <v>0</v>
      </c>
      <c r="T28" s="1049">
        <v>0</v>
      </c>
      <c r="U28" s="1049">
        <v>0</v>
      </c>
      <c r="V28" s="1049">
        <v>0</v>
      </c>
      <c r="W28" s="1049">
        <v>0</v>
      </c>
      <c r="X28" s="1049">
        <v>0</v>
      </c>
      <c r="Y28" s="1049">
        <v>0</v>
      </c>
      <c r="Z28" s="1049">
        <v>0</v>
      </c>
      <c r="AA28" s="1049">
        <v>0</v>
      </c>
    </row>
    <row r="29" spans="1:27" s="986" customFormat="1" ht="12.75">
      <c r="A29" s="858" t="s">
        <v>1417</v>
      </c>
      <c r="B29" s="1050">
        <v>1073495706</v>
      </c>
      <c r="C29" s="1051"/>
      <c r="D29" s="1050">
        <v>0</v>
      </c>
      <c r="E29" s="1050">
        <v>0</v>
      </c>
      <c r="F29" s="1050">
        <v>0</v>
      </c>
      <c r="G29" s="1050">
        <v>400000000</v>
      </c>
      <c r="H29" s="1050">
        <v>0</v>
      </c>
      <c r="I29" s="1050">
        <v>0</v>
      </c>
      <c r="J29" s="1050">
        <v>0</v>
      </c>
      <c r="K29" s="1050">
        <v>0</v>
      </c>
      <c r="L29" s="1050">
        <v>673495706</v>
      </c>
      <c r="M29" s="1050">
        <v>0</v>
      </c>
      <c r="N29" s="1050">
        <v>0</v>
      </c>
      <c r="O29" s="1050">
        <v>0</v>
      </c>
      <c r="P29" s="1050">
        <v>0</v>
      </c>
      <c r="Q29" s="1050">
        <v>0</v>
      </c>
      <c r="R29" s="1050">
        <v>0</v>
      </c>
      <c r="S29" s="1050">
        <v>0</v>
      </c>
      <c r="T29" s="1050">
        <v>0</v>
      </c>
      <c r="U29" s="1050">
        <v>0</v>
      </c>
      <c r="V29" s="1050">
        <v>0</v>
      </c>
      <c r="W29" s="1050">
        <v>0</v>
      </c>
      <c r="X29" s="1050">
        <v>0</v>
      </c>
      <c r="Y29" s="1050">
        <v>0</v>
      </c>
      <c r="Z29" s="1050">
        <v>0</v>
      </c>
      <c r="AA29" s="1050">
        <v>0</v>
      </c>
    </row>
    <row r="30" spans="1:27" s="986" customFormat="1" ht="12.75" hidden="1">
      <c r="A30" s="1048" t="s">
        <v>1385</v>
      </c>
      <c r="B30" s="1049">
        <v>80971800</v>
      </c>
      <c r="C30" s="1051"/>
      <c r="D30" s="1049">
        <v>0</v>
      </c>
      <c r="E30" s="1049">
        <v>0</v>
      </c>
      <c r="F30" s="1049">
        <v>0</v>
      </c>
      <c r="G30" s="1049">
        <v>0</v>
      </c>
      <c r="H30" s="1049">
        <v>0</v>
      </c>
      <c r="I30" s="1049">
        <v>0</v>
      </c>
      <c r="J30" s="1049">
        <v>0</v>
      </c>
      <c r="K30" s="1049">
        <v>0</v>
      </c>
      <c r="L30" s="1049">
        <v>0</v>
      </c>
      <c r="M30" s="1049">
        <v>0</v>
      </c>
      <c r="N30" s="1049">
        <v>0</v>
      </c>
      <c r="O30" s="1049">
        <v>0</v>
      </c>
      <c r="P30" s="1049">
        <v>0</v>
      </c>
      <c r="Q30" s="1049">
        <v>0</v>
      </c>
      <c r="R30" s="1049">
        <v>0</v>
      </c>
      <c r="S30" s="1049">
        <v>0</v>
      </c>
      <c r="T30" s="1049">
        <v>0</v>
      </c>
      <c r="U30" s="1049">
        <v>0</v>
      </c>
      <c r="V30" s="1049">
        <v>0</v>
      </c>
      <c r="W30" s="1049">
        <v>0</v>
      </c>
      <c r="X30" s="1049">
        <v>0</v>
      </c>
      <c r="Y30" s="1049">
        <v>0</v>
      </c>
      <c r="Z30" s="1049">
        <v>0</v>
      </c>
      <c r="AA30" s="1049">
        <v>80971800</v>
      </c>
    </row>
    <row r="31" spans="1:27" s="986" customFormat="1" ht="12.75" hidden="1">
      <c r="A31" s="1048" t="s">
        <v>594</v>
      </c>
      <c r="B31" s="1049">
        <v>53672220</v>
      </c>
      <c r="C31" s="1051"/>
      <c r="D31" s="1049">
        <v>0</v>
      </c>
      <c r="E31" s="1049">
        <v>0</v>
      </c>
      <c r="F31" s="1049">
        <v>0</v>
      </c>
      <c r="G31" s="1049">
        <v>0</v>
      </c>
      <c r="H31" s="1049">
        <v>0</v>
      </c>
      <c r="I31" s="1049">
        <v>0</v>
      </c>
      <c r="J31" s="1049">
        <v>0</v>
      </c>
      <c r="K31" s="1049">
        <v>0</v>
      </c>
      <c r="L31" s="1049">
        <v>0</v>
      </c>
      <c r="M31" s="1049">
        <v>0</v>
      </c>
      <c r="N31" s="1049">
        <v>0</v>
      </c>
      <c r="O31" s="1049">
        <v>0</v>
      </c>
      <c r="P31" s="1049">
        <v>0</v>
      </c>
      <c r="Q31" s="1049">
        <v>0</v>
      </c>
      <c r="R31" s="1049">
        <v>0</v>
      </c>
      <c r="S31" s="1049">
        <v>0</v>
      </c>
      <c r="T31" s="1049">
        <v>0</v>
      </c>
      <c r="U31" s="1049">
        <v>0</v>
      </c>
      <c r="V31" s="1049">
        <v>0</v>
      </c>
      <c r="W31" s="1049">
        <v>0</v>
      </c>
      <c r="X31" s="1049">
        <v>0</v>
      </c>
      <c r="Y31" s="1049">
        <v>0</v>
      </c>
      <c r="Z31" s="1049">
        <v>0</v>
      </c>
      <c r="AA31" s="1049">
        <v>53672220</v>
      </c>
    </row>
    <row r="32" spans="1:27" s="986" customFormat="1" ht="12.75" hidden="1">
      <c r="A32" s="1048" t="s">
        <v>595</v>
      </c>
      <c r="B32" s="1049">
        <v>27299580</v>
      </c>
      <c r="C32" s="1051"/>
      <c r="D32" s="1049">
        <v>0</v>
      </c>
      <c r="E32" s="1049">
        <v>0</v>
      </c>
      <c r="F32" s="1049">
        <v>0</v>
      </c>
      <c r="G32" s="1049">
        <v>0</v>
      </c>
      <c r="H32" s="1049">
        <v>0</v>
      </c>
      <c r="I32" s="1049">
        <v>0</v>
      </c>
      <c r="J32" s="1049">
        <v>0</v>
      </c>
      <c r="K32" s="1049">
        <v>0</v>
      </c>
      <c r="L32" s="1049">
        <v>0</v>
      </c>
      <c r="M32" s="1049">
        <v>0</v>
      </c>
      <c r="N32" s="1049">
        <v>0</v>
      </c>
      <c r="O32" s="1049">
        <v>0</v>
      </c>
      <c r="P32" s="1049">
        <v>0</v>
      </c>
      <c r="Q32" s="1049">
        <v>0</v>
      </c>
      <c r="R32" s="1049">
        <v>0</v>
      </c>
      <c r="S32" s="1049">
        <v>0</v>
      </c>
      <c r="T32" s="1049">
        <v>0</v>
      </c>
      <c r="U32" s="1049">
        <v>0</v>
      </c>
      <c r="V32" s="1049">
        <v>0</v>
      </c>
      <c r="W32" s="1049">
        <v>0</v>
      </c>
      <c r="X32" s="1049">
        <v>0</v>
      </c>
      <c r="Y32" s="1049">
        <v>0</v>
      </c>
      <c r="Z32" s="1049">
        <v>0</v>
      </c>
      <c r="AA32" s="1049">
        <v>27299580</v>
      </c>
    </row>
    <row r="33" spans="1:27" s="986" customFormat="1" ht="12.75" hidden="1">
      <c r="A33" s="1048" t="s">
        <v>1386</v>
      </c>
      <c r="B33" s="1049">
        <v>432051834</v>
      </c>
      <c r="C33" s="1051"/>
      <c r="D33" s="1049">
        <v>0</v>
      </c>
      <c r="E33" s="1049">
        <v>0</v>
      </c>
      <c r="F33" s="1049">
        <v>0</v>
      </c>
      <c r="G33" s="1049">
        <v>0</v>
      </c>
      <c r="H33" s="1049">
        <v>0</v>
      </c>
      <c r="I33" s="1049">
        <v>0</v>
      </c>
      <c r="J33" s="1049">
        <v>0</v>
      </c>
      <c r="K33" s="1049">
        <v>0</v>
      </c>
      <c r="L33" s="1049">
        <v>0</v>
      </c>
      <c r="M33" s="1049">
        <v>0</v>
      </c>
      <c r="N33" s="1049">
        <v>0</v>
      </c>
      <c r="O33" s="1049">
        <v>0</v>
      </c>
      <c r="P33" s="1049">
        <v>0</v>
      </c>
      <c r="Q33" s="1049">
        <v>0</v>
      </c>
      <c r="R33" s="1049">
        <v>0</v>
      </c>
      <c r="S33" s="1049">
        <v>0</v>
      </c>
      <c r="T33" s="1049">
        <v>0</v>
      </c>
      <c r="U33" s="1049">
        <v>0</v>
      </c>
      <c r="V33" s="1049">
        <v>0</v>
      </c>
      <c r="W33" s="1049">
        <v>0</v>
      </c>
      <c r="X33" s="1049">
        <v>0</v>
      </c>
      <c r="Y33" s="1049">
        <v>0</v>
      </c>
      <c r="Z33" s="1049">
        <v>0</v>
      </c>
      <c r="AA33" s="1049">
        <v>432051834</v>
      </c>
    </row>
    <row r="34" spans="1:27" s="986" customFormat="1" ht="25.5" hidden="1">
      <c r="A34" s="1048" t="s">
        <v>597</v>
      </c>
      <c r="B34" s="1049">
        <v>432051834</v>
      </c>
      <c r="C34" s="1051"/>
      <c r="D34" s="1049">
        <v>0</v>
      </c>
      <c r="E34" s="1049">
        <v>0</v>
      </c>
      <c r="F34" s="1049">
        <v>0</v>
      </c>
      <c r="G34" s="1049">
        <v>0</v>
      </c>
      <c r="H34" s="1049">
        <v>0</v>
      </c>
      <c r="I34" s="1049">
        <v>0</v>
      </c>
      <c r="J34" s="1049">
        <v>0</v>
      </c>
      <c r="K34" s="1049">
        <v>0</v>
      </c>
      <c r="L34" s="1049">
        <v>0</v>
      </c>
      <c r="M34" s="1049">
        <v>0</v>
      </c>
      <c r="N34" s="1049">
        <v>0</v>
      </c>
      <c r="O34" s="1049">
        <v>0</v>
      </c>
      <c r="P34" s="1049">
        <v>0</v>
      </c>
      <c r="Q34" s="1049">
        <v>0</v>
      </c>
      <c r="R34" s="1049">
        <v>0</v>
      </c>
      <c r="S34" s="1049">
        <v>0</v>
      </c>
      <c r="T34" s="1049">
        <v>0</v>
      </c>
      <c r="U34" s="1049">
        <v>0</v>
      </c>
      <c r="V34" s="1049">
        <v>0</v>
      </c>
      <c r="W34" s="1049">
        <v>0</v>
      </c>
      <c r="X34" s="1049">
        <v>0</v>
      </c>
      <c r="Y34" s="1049">
        <v>0</v>
      </c>
      <c r="Z34" s="1049">
        <v>0</v>
      </c>
      <c r="AA34" s="1049">
        <v>432051834</v>
      </c>
    </row>
    <row r="35" spans="1:27" s="986" customFormat="1" ht="25.5" hidden="1">
      <c r="A35" s="1048" t="s">
        <v>1387</v>
      </c>
      <c r="B35" s="1049">
        <v>565500</v>
      </c>
      <c r="C35" s="1051"/>
      <c r="D35" s="1049">
        <v>0</v>
      </c>
      <c r="E35" s="1049">
        <v>0</v>
      </c>
      <c r="F35" s="1049">
        <v>0</v>
      </c>
      <c r="G35" s="1049">
        <v>0</v>
      </c>
      <c r="H35" s="1049">
        <v>0</v>
      </c>
      <c r="I35" s="1049">
        <v>0</v>
      </c>
      <c r="J35" s="1049">
        <v>0</v>
      </c>
      <c r="K35" s="1049">
        <v>0</v>
      </c>
      <c r="L35" s="1049">
        <v>0</v>
      </c>
      <c r="M35" s="1049">
        <v>0</v>
      </c>
      <c r="N35" s="1049">
        <v>0</v>
      </c>
      <c r="O35" s="1049">
        <v>0</v>
      </c>
      <c r="P35" s="1049">
        <v>0</v>
      </c>
      <c r="Q35" s="1049">
        <v>0</v>
      </c>
      <c r="R35" s="1049">
        <v>0</v>
      </c>
      <c r="S35" s="1049">
        <v>0</v>
      </c>
      <c r="T35" s="1049">
        <v>0</v>
      </c>
      <c r="U35" s="1049">
        <v>0</v>
      </c>
      <c r="V35" s="1049">
        <v>0</v>
      </c>
      <c r="W35" s="1049">
        <v>0</v>
      </c>
      <c r="X35" s="1049">
        <v>0</v>
      </c>
      <c r="Y35" s="1049">
        <v>0</v>
      </c>
      <c r="Z35" s="1049">
        <v>0</v>
      </c>
      <c r="AA35" s="1049">
        <v>565500</v>
      </c>
    </row>
    <row r="36" spans="1:27" s="986" customFormat="1" ht="25.5" hidden="1">
      <c r="A36" s="1048" t="s">
        <v>598</v>
      </c>
      <c r="B36" s="1049">
        <v>565500</v>
      </c>
      <c r="C36" s="1051"/>
      <c r="D36" s="1049">
        <v>0</v>
      </c>
      <c r="E36" s="1049">
        <v>0</v>
      </c>
      <c r="F36" s="1049">
        <v>0</v>
      </c>
      <c r="G36" s="1049">
        <v>0</v>
      </c>
      <c r="H36" s="1049">
        <v>0</v>
      </c>
      <c r="I36" s="1049">
        <v>0</v>
      </c>
      <c r="J36" s="1049">
        <v>0</v>
      </c>
      <c r="K36" s="1049">
        <v>0</v>
      </c>
      <c r="L36" s="1049">
        <v>0</v>
      </c>
      <c r="M36" s="1049">
        <v>0</v>
      </c>
      <c r="N36" s="1049">
        <v>0</v>
      </c>
      <c r="O36" s="1049">
        <v>0</v>
      </c>
      <c r="P36" s="1049">
        <v>0</v>
      </c>
      <c r="Q36" s="1049">
        <v>0</v>
      </c>
      <c r="R36" s="1049">
        <v>0</v>
      </c>
      <c r="S36" s="1049">
        <v>0</v>
      </c>
      <c r="T36" s="1049">
        <v>0</v>
      </c>
      <c r="U36" s="1049">
        <v>0</v>
      </c>
      <c r="V36" s="1049">
        <v>0</v>
      </c>
      <c r="W36" s="1049">
        <v>0</v>
      </c>
      <c r="X36" s="1049">
        <v>0</v>
      </c>
      <c r="Y36" s="1049">
        <v>0</v>
      </c>
      <c r="Z36" s="1049">
        <v>0</v>
      </c>
      <c r="AA36" s="1049">
        <v>565500</v>
      </c>
    </row>
    <row r="37" spans="1:27" s="986" customFormat="1" ht="25.5" hidden="1">
      <c r="A37" s="1048" t="s">
        <v>1388</v>
      </c>
      <c r="B37" s="1049">
        <v>432617334</v>
      </c>
      <c r="C37" s="1051"/>
      <c r="D37" s="1049">
        <v>0</v>
      </c>
      <c r="E37" s="1049">
        <v>0</v>
      </c>
      <c r="F37" s="1049">
        <v>0</v>
      </c>
      <c r="G37" s="1049">
        <v>0</v>
      </c>
      <c r="H37" s="1049">
        <v>0</v>
      </c>
      <c r="I37" s="1049">
        <v>0</v>
      </c>
      <c r="J37" s="1049">
        <v>0</v>
      </c>
      <c r="K37" s="1049">
        <v>0</v>
      </c>
      <c r="L37" s="1049">
        <v>0</v>
      </c>
      <c r="M37" s="1049">
        <v>0</v>
      </c>
      <c r="N37" s="1049">
        <v>0</v>
      </c>
      <c r="O37" s="1049">
        <v>0</v>
      </c>
      <c r="P37" s="1049">
        <v>0</v>
      </c>
      <c r="Q37" s="1049">
        <v>0</v>
      </c>
      <c r="R37" s="1049">
        <v>0</v>
      </c>
      <c r="S37" s="1049">
        <v>0</v>
      </c>
      <c r="T37" s="1049">
        <v>0</v>
      </c>
      <c r="U37" s="1049">
        <v>0</v>
      </c>
      <c r="V37" s="1049">
        <v>0</v>
      </c>
      <c r="W37" s="1049">
        <v>0</v>
      </c>
      <c r="X37" s="1049">
        <v>0</v>
      </c>
      <c r="Y37" s="1049">
        <v>0</v>
      </c>
      <c r="Z37" s="1049">
        <v>0</v>
      </c>
      <c r="AA37" s="1049">
        <v>432617334</v>
      </c>
    </row>
    <row r="38" spans="1:27" s="986" customFormat="1" ht="12.75" hidden="1">
      <c r="A38" s="1048" t="s">
        <v>1389</v>
      </c>
      <c r="B38" s="1049">
        <v>8313611</v>
      </c>
      <c r="C38" s="1051"/>
      <c r="D38" s="1049">
        <v>5240</v>
      </c>
      <c r="E38" s="1049">
        <v>4934840</v>
      </c>
      <c r="F38" s="1049">
        <v>0</v>
      </c>
      <c r="G38" s="1049">
        <v>0</v>
      </c>
      <c r="H38" s="1049">
        <v>0</v>
      </c>
      <c r="I38" s="1049">
        <v>1500</v>
      </c>
      <c r="J38" s="1049">
        <v>0</v>
      </c>
      <c r="K38" s="1049">
        <v>0</v>
      </c>
      <c r="L38" s="1049">
        <v>0</v>
      </c>
      <c r="M38" s="1049">
        <v>0</v>
      </c>
      <c r="N38" s="1049">
        <v>0</v>
      </c>
      <c r="O38" s="1049">
        <v>0</v>
      </c>
      <c r="P38" s="1049">
        <v>0</v>
      </c>
      <c r="Q38" s="1049">
        <v>0</v>
      </c>
      <c r="R38" s="1049">
        <v>0</v>
      </c>
      <c r="S38" s="1049">
        <v>0</v>
      </c>
      <c r="T38" s="1049">
        <v>0</v>
      </c>
      <c r="U38" s="1049">
        <v>0</v>
      </c>
      <c r="V38" s="1049">
        <v>0</v>
      </c>
      <c r="W38" s="1049">
        <v>0</v>
      </c>
      <c r="X38" s="1049">
        <v>0</v>
      </c>
      <c r="Y38" s="1049">
        <v>0</v>
      </c>
      <c r="Z38" s="1049">
        <v>0</v>
      </c>
      <c r="AA38" s="1049">
        <v>3372031</v>
      </c>
    </row>
    <row r="39" spans="1:27" s="986" customFormat="1" ht="12.75" hidden="1">
      <c r="A39" s="1048" t="s">
        <v>720</v>
      </c>
      <c r="B39" s="1049">
        <v>201845</v>
      </c>
      <c r="C39" s="1051"/>
      <c r="D39" s="1049">
        <v>0</v>
      </c>
      <c r="E39" s="1049">
        <v>0</v>
      </c>
      <c r="F39" s="1049">
        <v>0</v>
      </c>
      <c r="G39" s="1049">
        <v>0</v>
      </c>
      <c r="H39" s="1049">
        <v>0</v>
      </c>
      <c r="I39" s="1049">
        <v>1500</v>
      </c>
      <c r="J39" s="1049">
        <v>0</v>
      </c>
      <c r="K39" s="1049">
        <v>0</v>
      </c>
      <c r="L39" s="1049">
        <v>0</v>
      </c>
      <c r="M39" s="1049">
        <v>0</v>
      </c>
      <c r="N39" s="1049">
        <v>0</v>
      </c>
      <c r="O39" s="1049">
        <v>0</v>
      </c>
      <c r="P39" s="1049">
        <v>0</v>
      </c>
      <c r="Q39" s="1049">
        <v>0</v>
      </c>
      <c r="R39" s="1049">
        <v>0</v>
      </c>
      <c r="S39" s="1049">
        <v>0</v>
      </c>
      <c r="T39" s="1049">
        <v>0</v>
      </c>
      <c r="U39" s="1049">
        <v>0</v>
      </c>
      <c r="V39" s="1049">
        <v>0</v>
      </c>
      <c r="W39" s="1049">
        <v>0</v>
      </c>
      <c r="X39" s="1049">
        <v>0</v>
      </c>
      <c r="Y39" s="1049">
        <v>0</v>
      </c>
      <c r="Z39" s="1049">
        <v>0</v>
      </c>
      <c r="AA39" s="1049">
        <v>200345</v>
      </c>
    </row>
    <row r="40" spans="1:27" s="986" customFormat="1" ht="25.5" hidden="1">
      <c r="A40" s="1048" t="s">
        <v>722</v>
      </c>
      <c r="B40" s="1049">
        <v>743059</v>
      </c>
      <c r="C40" s="1051"/>
      <c r="D40" s="1049">
        <v>0</v>
      </c>
      <c r="E40" s="1049">
        <v>0</v>
      </c>
      <c r="F40" s="1049">
        <v>0</v>
      </c>
      <c r="G40" s="1049">
        <v>0</v>
      </c>
      <c r="H40" s="1049">
        <v>0</v>
      </c>
      <c r="I40" s="1049">
        <v>0</v>
      </c>
      <c r="J40" s="1049">
        <v>0</v>
      </c>
      <c r="K40" s="1049">
        <v>0</v>
      </c>
      <c r="L40" s="1049">
        <v>0</v>
      </c>
      <c r="M40" s="1049">
        <v>0</v>
      </c>
      <c r="N40" s="1049">
        <v>0</v>
      </c>
      <c r="O40" s="1049">
        <v>0</v>
      </c>
      <c r="P40" s="1049">
        <v>0</v>
      </c>
      <c r="Q40" s="1049">
        <v>0</v>
      </c>
      <c r="R40" s="1049">
        <v>0</v>
      </c>
      <c r="S40" s="1049">
        <v>0</v>
      </c>
      <c r="T40" s="1049">
        <v>0</v>
      </c>
      <c r="U40" s="1049">
        <v>0</v>
      </c>
      <c r="V40" s="1049">
        <v>0</v>
      </c>
      <c r="W40" s="1049">
        <v>0</v>
      </c>
      <c r="X40" s="1049">
        <v>0</v>
      </c>
      <c r="Y40" s="1049">
        <v>0</v>
      </c>
      <c r="Z40" s="1049">
        <v>0</v>
      </c>
      <c r="AA40" s="1049">
        <v>743059</v>
      </c>
    </row>
    <row r="41" spans="1:27" s="986" customFormat="1" ht="12.75">
      <c r="A41" s="858" t="s">
        <v>1418</v>
      </c>
      <c r="B41" s="1050">
        <v>521902745</v>
      </c>
      <c r="C41" s="1051"/>
      <c r="D41" s="1050">
        <v>5240</v>
      </c>
      <c r="E41" s="1050">
        <v>4934840</v>
      </c>
      <c r="F41" s="1050">
        <v>0</v>
      </c>
      <c r="G41" s="1050">
        <v>0</v>
      </c>
      <c r="H41" s="1050">
        <v>0</v>
      </c>
      <c r="I41" s="1050">
        <v>1500</v>
      </c>
      <c r="J41" s="1050">
        <v>0</v>
      </c>
      <c r="K41" s="1050">
        <v>0</v>
      </c>
      <c r="L41" s="1050">
        <v>0</v>
      </c>
      <c r="M41" s="1050">
        <v>0</v>
      </c>
      <c r="N41" s="1050">
        <v>0</v>
      </c>
      <c r="O41" s="1050">
        <v>0</v>
      </c>
      <c r="P41" s="1050">
        <v>0</v>
      </c>
      <c r="Q41" s="1050">
        <v>0</v>
      </c>
      <c r="R41" s="1050">
        <v>0</v>
      </c>
      <c r="S41" s="1050">
        <v>0</v>
      </c>
      <c r="T41" s="1050">
        <v>0</v>
      </c>
      <c r="U41" s="1050">
        <v>0</v>
      </c>
      <c r="V41" s="1050">
        <v>0</v>
      </c>
      <c r="W41" s="1050">
        <v>0</v>
      </c>
      <c r="X41" s="1050">
        <v>0</v>
      </c>
      <c r="Y41" s="1050">
        <v>0</v>
      </c>
      <c r="Z41" s="1050">
        <v>0</v>
      </c>
      <c r="AA41" s="1050">
        <v>516961165</v>
      </c>
    </row>
    <row r="42" spans="1:27" s="986" customFormat="1" ht="12.75" hidden="1">
      <c r="A42" s="1048" t="s">
        <v>603</v>
      </c>
      <c r="B42" s="1049">
        <v>497241</v>
      </c>
      <c r="C42" s="1051"/>
      <c r="D42" s="1049">
        <v>0</v>
      </c>
      <c r="E42" s="1049">
        <v>4762</v>
      </c>
      <c r="F42" s="1049">
        <v>0</v>
      </c>
      <c r="G42" s="1049">
        <v>0</v>
      </c>
      <c r="H42" s="1049">
        <v>0</v>
      </c>
      <c r="I42" s="1049">
        <v>0</v>
      </c>
      <c r="J42" s="1049">
        <v>0</v>
      </c>
      <c r="K42" s="1049">
        <v>0</v>
      </c>
      <c r="L42" s="1049">
        <v>0</v>
      </c>
      <c r="M42" s="1049">
        <v>0</v>
      </c>
      <c r="N42" s="1049">
        <v>15748</v>
      </c>
      <c r="O42" s="1049">
        <v>0</v>
      </c>
      <c r="P42" s="1049">
        <v>0</v>
      </c>
      <c r="Q42" s="1049">
        <v>0</v>
      </c>
      <c r="R42" s="1049">
        <v>0</v>
      </c>
      <c r="S42" s="1049">
        <v>0</v>
      </c>
      <c r="T42" s="1049">
        <v>0</v>
      </c>
      <c r="U42" s="1049">
        <v>0</v>
      </c>
      <c r="V42" s="1049">
        <v>476731</v>
      </c>
      <c r="W42" s="1049">
        <v>0</v>
      </c>
      <c r="X42" s="1049">
        <v>0</v>
      </c>
      <c r="Y42" s="1049">
        <v>0</v>
      </c>
      <c r="Z42" s="1049">
        <v>0</v>
      </c>
      <c r="AA42" s="1049">
        <v>0</v>
      </c>
    </row>
    <row r="43" spans="1:27" s="986" customFormat="1" ht="12.75" hidden="1">
      <c r="A43" s="1048" t="s">
        <v>1390</v>
      </c>
      <c r="B43" s="1049">
        <v>40520685</v>
      </c>
      <c r="C43" s="1051"/>
      <c r="D43" s="1049">
        <v>0</v>
      </c>
      <c r="E43" s="1049">
        <v>94488</v>
      </c>
      <c r="F43" s="1049">
        <v>0</v>
      </c>
      <c r="G43" s="1049">
        <v>0</v>
      </c>
      <c r="H43" s="1049">
        <v>0</v>
      </c>
      <c r="I43" s="1049">
        <v>12000</v>
      </c>
      <c r="J43" s="1049">
        <v>0</v>
      </c>
      <c r="K43" s="1049">
        <v>29838245</v>
      </c>
      <c r="L43" s="1049">
        <v>0</v>
      </c>
      <c r="M43" s="1049">
        <v>0</v>
      </c>
      <c r="N43" s="1049">
        <v>8230595</v>
      </c>
      <c r="O43" s="1049">
        <v>0</v>
      </c>
      <c r="P43" s="1049">
        <v>0</v>
      </c>
      <c r="Q43" s="1049">
        <v>0</v>
      </c>
      <c r="R43" s="1049">
        <v>0</v>
      </c>
      <c r="S43" s="1049">
        <v>0</v>
      </c>
      <c r="T43" s="1049">
        <v>0</v>
      </c>
      <c r="U43" s="1049">
        <v>0</v>
      </c>
      <c r="V43" s="1049">
        <v>2345357</v>
      </c>
      <c r="W43" s="1049">
        <v>0</v>
      </c>
      <c r="X43" s="1049">
        <v>0</v>
      </c>
      <c r="Y43" s="1049">
        <v>0</v>
      </c>
      <c r="Z43" s="1049">
        <v>0</v>
      </c>
      <c r="AA43" s="1049">
        <v>0</v>
      </c>
    </row>
    <row r="44" spans="1:27" s="986" customFormat="1" ht="25.5" hidden="1">
      <c r="A44" s="1048" t="s">
        <v>728</v>
      </c>
      <c r="B44" s="1049">
        <v>38053092</v>
      </c>
      <c r="C44" s="1051"/>
      <c r="D44" s="1049">
        <v>0</v>
      </c>
      <c r="E44" s="1049">
        <v>94488</v>
      </c>
      <c r="F44" s="1049">
        <v>0</v>
      </c>
      <c r="G44" s="1049">
        <v>0</v>
      </c>
      <c r="H44" s="1049">
        <v>0</v>
      </c>
      <c r="I44" s="1049">
        <v>0</v>
      </c>
      <c r="J44" s="1049">
        <v>0</v>
      </c>
      <c r="K44" s="1049">
        <v>29838245</v>
      </c>
      <c r="L44" s="1049">
        <v>0</v>
      </c>
      <c r="M44" s="1049">
        <v>0</v>
      </c>
      <c r="N44" s="1049">
        <v>8120359</v>
      </c>
      <c r="O44" s="1049">
        <v>0</v>
      </c>
      <c r="P44" s="1049">
        <v>0</v>
      </c>
      <c r="Q44" s="1049">
        <v>0</v>
      </c>
      <c r="R44" s="1049">
        <v>0</v>
      </c>
      <c r="S44" s="1049">
        <v>0</v>
      </c>
      <c r="T44" s="1049">
        <v>0</v>
      </c>
      <c r="U44" s="1049">
        <v>0</v>
      </c>
      <c r="V44" s="1049">
        <v>0</v>
      </c>
      <c r="W44" s="1049">
        <v>0</v>
      </c>
      <c r="X44" s="1049">
        <v>0</v>
      </c>
      <c r="Y44" s="1049">
        <v>0</v>
      </c>
      <c r="Z44" s="1049">
        <v>0</v>
      </c>
      <c r="AA44" s="1049">
        <v>0</v>
      </c>
    </row>
    <row r="45" spans="1:27" s="986" customFormat="1" ht="12.75" hidden="1">
      <c r="A45" s="1048" t="s">
        <v>1391</v>
      </c>
      <c r="B45" s="1049">
        <v>20468143</v>
      </c>
      <c r="C45" s="1051"/>
      <c r="D45" s="1049">
        <v>0</v>
      </c>
      <c r="E45" s="1049">
        <v>5862758</v>
      </c>
      <c r="F45" s="1049">
        <v>0</v>
      </c>
      <c r="G45" s="1049">
        <v>0</v>
      </c>
      <c r="H45" s="1049">
        <v>0</v>
      </c>
      <c r="I45" s="1049">
        <v>0</v>
      </c>
      <c r="J45" s="1049">
        <v>0</v>
      </c>
      <c r="K45" s="1049">
        <v>0</v>
      </c>
      <c r="L45" s="1049">
        <v>0</v>
      </c>
      <c r="M45" s="1049">
        <v>0</v>
      </c>
      <c r="N45" s="1049">
        <v>8441324</v>
      </c>
      <c r="O45" s="1049">
        <v>1153581</v>
      </c>
      <c r="P45" s="1049">
        <v>1343367</v>
      </c>
      <c r="Q45" s="1049">
        <v>868700</v>
      </c>
      <c r="R45" s="1049">
        <v>578500</v>
      </c>
      <c r="S45" s="1049">
        <v>0</v>
      </c>
      <c r="T45" s="1049">
        <v>2219913</v>
      </c>
      <c r="U45" s="1049">
        <v>0</v>
      </c>
      <c r="V45" s="1049">
        <v>0</v>
      </c>
      <c r="W45" s="1049">
        <v>0</v>
      </c>
      <c r="X45" s="1049">
        <v>0</v>
      </c>
      <c r="Y45" s="1049">
        <v>0</v>
      </c>
      <c r="Z45" s="1049">
        <v>0</v>
      </c>
      <c r="AA45" s="1049">
        <v>0</v>
      </c>
    </row>
    <row r="46" spans="1:27" s="986" customFormat="1" ht="12.75" hidden="1">
      <c r="A46" s="1048" t="s">
        <v>604</v>
      </c>
      <c r="B46" s="1049">
        <v>6847860</v>
      </c>
      <c r="C46" s="1051"/>
      <c r="D46" s="1049">
        <v>0</v>
      </c>
      <c r="E46" s="1049">
        <v>3692914</v>
      </c>
      <c r="F46" s="1049">
        <v>0</v>
      </c>
      <c r="G46" s="1049">
        <v>0</v>
      </c>
      <c r="H46" s="1049">
        <v>0</v>
      </c>
      <c r="I46" s="1049">
        <v>0</v>
      </c>
      <c r="J46" s="1049">
        <v>0</v>
      </c>
      <c r="K46" s="1049">
        <v>0</v>
      </c>
      <c r="L46" s="1049">
        <v>0</v>
      </c>
      <c r="M46" s="1049">
        <v>0</v>
      </c>
      <c r="N46" s="1049">
        <v>501158</v>
      </c>
      <c r="O46" s="1049">
        <v>0</v>
      </c>
      <c r="P46" s="1049">
        <v>0</v>
      </c>
      <c r="Q46" s="1049">
        <v>0</v>
      </c>
      <c r="R46" s="1049">
        <v>433875</v>
      </c>
      <c r="S46" s="1049">
        <v>0</v>
      </c>
      <c r="T46" s="1049">
        <v>2219913</v>
      </c>
      <c r="U46" s="1049">
        <v>0</v>
      </c>
      <c r="V46" s="1049">
        <v>0</v>
      </c>
      <c r="W46" s="1049">
        <v>0</v>
      </c>
      <c r="X46" s="1049">
        <v>0</v>
      </c>
      <c r="Y46" s="1049">
        <v>0</v>
      </c>
      <c r="Z46" s="1049">
        <v>0</v>
      </c>
      <c r="AA46" s="1049">
        <v>0</v>
      </c>
    </row>
    <row r="47" spans="1:27" s="986" customFormat="1" ht="12.75" hidden="1">
      <c r="A47" s="1048" t="s">
        <v>1392</v>
      </c>
      <c r="B47" s="1049">
        <v>38544904</v>
      </c>
      <c r="C47" s="1051"/>
      <c r="D47" s="1049">
        <v>0</v>
      </c>
      <c r="E47" s="1049">
        <v>33263525</v>
      </c>
      <c r="F47" s="1049">
        <v>0</v>
      </c>
      <c r="G47" s="1049">
        <v>0</v>
      </c>
      <c r="H47" s="1049">
        <v>0</v>
      </c>
      <c r="I47" s="1049">
        <v>0</v>
      </c>
      <c r="J47" s="1049">
        <v>0</v>
      </c>
      <c r="K47" s="1049">
        <v>0</v>
      </c>
      <c r="L47" s="1049">
        <v>0</v>
      </c>
      <c r="M47" s="1049">
        <v>0</v>
      </c>
      <c r="N47" s="1049">
        <v>0</v>
      </c>
      <c r="O47" s="1049">
        <v>0</v>
      </c>
      <c r="P47" s="1049">
        <v>0</v>
      </c>
      <c r="Q47" s="1049">
        <v>0</v>
      </c>
      <c r="R47" s="1049">
        <v>0</v>
      </c>
      <c r="S47" s="1049">
        <v>0</v>
      </c>
      <c r="T47" s="1049">
        <v>5281379</v>
      </c>
      <c r="U47" s="1049">
        <v>0</v>
      </c>
      <c r="V47" s="1049">
        <v>0</v>
      </c>
      <c r="W47" s="1049">
        <v>0</v>
      </c>
      <c r="X47" s="1049">
        <v>0</v>
      </c>
      <c r="Y47" s="1049">
        <v>0</v>
      </c>
      <c r="Z47" s="1049">
        <v>0</v>
      </c>
      <c r="AA47" s="1049">
        <v>0</v>
      </c>
    </row>
    <row r="48" spans="1:27" s="986" customFormat="1" ht="25.5" hidden="1">
      <c r="A48" s="1048" t="s">
        <v>725</v>
      </c>
      <c r="B48" s="1049">
        <v>38466196</v>
      </c>
      <c r="C48" s="1051"/>
      <c r="D48" s="1049">
        <v>0</v>
      </c>
      <c r="E48" s="1049">
        <v>33253163</v>
      </c>
      <c r="F48" s="1049">
        <v>0</v>
      </c>
      <c r="G48" s="1049">
        <v>0</v>
      </c>
      <c r="H48" s="1049">
        <v>0</v>
      </c>
      <c r="I48" s="1049">
        <v>0</v>
      </c>
      <c r="J48" s="1049">
        <v>0</v>
      </c>
      <c r="K48" s="1049">
        <v>0</v>
      </c>
      <c r="L48" s="1049">
        <v>0</v>
      </c>
      <c r="M48" s="1049">
        <v>0</v>
      </c>
      <c r="N48" s="1049">
        <v>0</v>
      </c>
      <c r="O48" s="1049">
        <v>0</v>
      </c>
      <c r="P48" s="1049">
        <v>0</v>
      </c>
      <c r="Q48" s="1049">
        <v>0</v>
      </c>
      <c r="R48" s="1049">
        <v>0</v>
      </c>
      <c r="S48" s="1049">
        <v>0</v>
      </c>
      <c r="T48" s="1049">
        <v>5213033</v>
      </c>
      <c r="U48" s="1049">
        <v>0</v>
      </c>
      <c r="V48" s="1049">
        <v>0</v>
      </c>
      <c r="W48" s="1049">
        <v>0</v>
      </c>
      <c r="X48" s="1049">
        <v>0</v>
      </c>
      <c r="Y48" s="1049">
        <v>0</v>
      </c>
      <c r="Z48" s="1049">
        <v>0</v>
      </c>
      <c r="AA48" s="1049">
        <v>0</v>
      </c>
    </row>
    <row r="49" spans="1:27" s="986" customFormat="1" ht="12.75" hidden="1">
      <c r="A49" s="1048" t="s">
        <v>605</v>
      </c>
      <c r="B49" s="1049">
        <v>9152338</v>
      </c>
      <c r="C49" s="1051"/>
      <c r="D49" s="1049">
        <v>0</v>
      </c>
      <c r="E49" s="1049">
        <v>0</v>
      </c>
      <c r="F49" s="1049">
        <v>0</v>
      </c>
      <c r="G49" s="1049">
        <v>0</v>
      </c>
      <c r="H49" s="1049">
        <v>0</v>
      </c>
      <c r="I49" s="1049">
        <v>0</v>
      </c>
      <c r="J49" s="1049">
        <v>0</v>
      </c>
      <c r="K49" s="1049">
        <v>0</v>
      </c>
      <c r="L49" s="1049">
        <v>0</v>
      </c>
      <c r="M49" s="1049">
        <v>0</v>
      </c>
      <c r="N49" s="1049">
        <v>0</v>
      </c>
      <c r="O49" s="1049">
        <v>0</v>
      </c>
      <c r="P49" s="1049">
        <v>0</v>
      </c>
      <c r="Q49" s="1049">
        <v>0</v>
      </c>
      <c r="R49" s="1049">
        <v>0</v>
      </c>
      <c r="S49" s="1049">
        <v>0</v>
      </c>
      <c r="T49" s="1049">
        <v>0</v>
      </c>
      <c r="U49" s="1049">
        <v>0</v>
      </c>
      <c r="V49" s="1049">
        <v>0</v>
      </c>
      <c r="W49" s="1049">
        <v>0</v>
      </c>
      <c r="X49" s="1049">
        <v>0</v>
      </c>
      <c r="Y49" s="1049">
        <v>9152338</v>
      </c>
      <c r="Z49" s="1049">
        <v>0</v>
      </c>
      <c r="AA49" s="1049">
        <v>0</v>
      </c>
    </row>
    <row r="50" spans="1:27" s="986" customFormat="1" ht="12.75" hidden="1">
      <c r="A50" s="1048" t="s">
        <v>606</v>
      </c>
      <c r="B50" s="1049">
        <v>23897311</v>
      </c>
      <c r="C50" s="1051"/>
      <c r="D50" s="1049">
        <v>476</v>
      </c>
      <c r="E50" s="1049">
        <v>8265424</v>
      </c>
      <c r="F50" s="1049">
        <v>0</v>
      </c>
      <c r="G50" s="1049">
        <v>0</v>
      </c>
      <c r="H50" s="1049">
        <v>0</v>
      </c>
      <c r="I50" s="1049">
        <v>0</v>
      </c>
      <c r="J50" s="1049">
        <v>0</v>
      </c>
      <c r="K50" s="1049">
        <v>8056326</v>
      </c>
      <c r="L50" s="1049">
        <v>0</v>
      </c>
      <c r="M50" s="1049">
        <v>0</v>
      </c>
      <c r="N50" s="1049">
        <v>1623769</v>
      </c>
      <c r="O50" s="1049">
        <v>311459</v>
      </c>
      <c r="P50" s="1049">
        <v>0</v>
      </c>
      <c r="Q50" s="1049">
        <v>234550</v>
      </c>
      <c r="R50" s="1049">
        <v>156196</v>
      </c>
      <c r="S50" s="1049">
        <v>0</v>
      </c>
      <c r="T50" s="1049">
        <v>2025347</v>
      </c>
      <c r="U50" s="1049">
        <v>0</v>
      </c>
      <c r="V50" s="1049">
        <v>751062</v>
      </c>
      <c r="W50" s="1049">
        <v>0</v>
      </c>
      <c r="X50" s="1049">
        <v>0</v>
      </c>
      <c r="Y50" s="1049">
        <v>2472702</v>
      </c>
      <c r="Z50" s="1049">
        <v>0</v>
      </c>
      <c r="AA50" s="1049">
        <v>0</v>
      </c>
    </row>
    <row r="51" spans="1:27" s="986" customFormat="1" ht="12.75" hidden="1">
      <c r="A51" s="1048" t="s">
        <v>814</v>
      </c>
      <c r="B51" s="1049">
        <v>130309977</v>
      </c>
      <c r="C51" s="1051"/>
      <c r="D51" s="1049">
        <v>7158701</v>
      </c>
      <c r="E51" s="1049">
        <v>0</v>
      </c>
      <c r="F51" s="1049">
        <v>0</v>
      </c>
      <c r="G51" s="1049">
        <v>0</v>
      </c>
      <c r="H51" s="1049">
        <v>0</v>
      </c>
      <c r="I51" s="1049">
        <v>0</v>
      </c>
      <c r="J51" s="1049">
        <v>0</v>
      </c>
      <c r="K51" s="1049">
        <v>0</v>
      </c>
      <c r="L51" s="1049">
        <v>123151276</v>
      </c>
      <c r="M51" s="1049">
        <v>0</v>
      </c>
      <c r="N51" s="1049">
        <v>0</v>
      </c>
      <c r="O51" s="1049">
        <v>0</v>
      </c>
      <c r="P51" s="1049">
        <v>0</v>
      </c>
      <c r="Q51" s="1049">
        <v>0</v>
      </c>
      <c r="R51" s="1049">
        <v>0</v>
      </c>
      <c r="S51" s="1049">
        <v>0</v>
      </c>
      <c r="T51" s="1049">
        <v>0</v>
      </c>
      <c r="U51" s="1049">
        <v>0</v>
      </c>
      <c r="V51" s="1049">
        <v>0</v>
      </c>
      <c r="W51" s="1049">
        <v>0</v>
      </c>
      <c r="X51" s="1049">
        <v>0</v>
      </c>
      <c r="Y51" s="1049">
        <v>0</v>
      </c>
      <c r="Z51" s="1049">
        <v>0</v>
      </c>
      <c r="AA51" s="1049">
        <v>0</v>
      </c>
    </row>
    <row r="52" spans="1:27" s="986" customFormat="1" ht="25.5" hidden="1">
      <c r="A52" s="1048" t="s">
        <v>1393</v>
      </c>
      <c r="B52" s="1049">
        <v>245345</v>
      </c>
      <c r="C52" s="1051"/>
      <c r="D52" s="1049">
        <v>245345</v>
      </c>
      <c r="E52" s="1049">
        <v>0</v>
      </c>
      <c r="F52" s="1049">
        <v>0</v>
      </c>
      <c r="G52" s="1049">
        <v>0</v>
      </c>
      <c r="H52" s="1049">
        <v>0</v>
      </c>
      <c r="I52" s="1049">
        <v>0</v>
      </c>
      <c r="J52" s="1049">
        <v>0</v>
      </c>
      <c r="K52" s="1049">
        <v>0</v>
      </c>
      <c r="L52" s="1049">
        <v>0</v>
      </c>
      <c r="M52" s="1049">
        <v>0</v>
      </c>
      <c r="N52" s="1049">
        <v>0</v>
      </c>
      <c r="O52" s="1049">
        <v>0</v>
      </c>
      <c r="P52" s="1049">
        <v>0</v>
      </c>
      <c r="Q52" s="1049">
        <v>0</v>
      </c>
      <c r="R52" s="1049">
        <v>0</v>
      </c>
      <c r="S52" s="1049">
        <v>0</v>
      </c>
      <c r="T52" s="1049">
        <v>0</v>
      </c>
      <c r="U52" s="1049">
        <v>0</v>
      </c>
      <c r="V52" s="1049">
        <v>0</v>
      </c>
      <c r="W52" s="1049">
        <v>0</v>
      </c>
      <c r="X52" s="1049">
        <v>0</v>
      </c>
      <c r="Y52" s="1049">
        <v>0</v>
      </c>
      <c r="Z52" s="1049">
        <v>0</v>
      </c>
      <c r="AA52" s="1049">
        <v>0</v>
      </c>
    </row>
    <row r="53" spans="1:27" s="986" customFormat="1" ht="25.5" hidden="1">
      <c r="A53" s="1048" t="s">
        <v>1394</v>
      </c>
      <c r="B53" s="1049">
        <v>245345</v>
      </c>
      <c r="C53" s="1051"/>
      <c r="D53" s="1049">
        <v>245345</v>
      </c>
      <c r="E53" s="1049">
        <v>0</v>
      </c>
      <c r="F53" s="1049">
        <v>0</v>
      </c>
      <c r="G53" s="1049">
        <v>0</v>
      </c>
      <c r="H53" s="1049">
        <v>0</v>
      </c>
      <c r="I53" s="1049">
        <v>0</v>
      </c>
      <c r="J53" s="1049">
        <v>0</v>
      </c>
      <c r="K53" s="1049">
        <v>0</v>
      </c>
      <c r="L53" s="1049">
        <v>0</v>
      </c>
      <c r="M53" s="1049">
        <v>0</v>
      </c>
      <c r="N53" s="1049">
        <v>0</v>
      </c>
      <c r="O53" s="1049">
        <v>0</v>
      </c>
      <c r="P53" s="1049">
        <v>0</v>
      </c>
      <c r="Q53" s="1049">
        <v>0</v>
      </c>
      <c r="R53" s="1049">
        <v>0</v>
      </c>
      <c r="S53" s="1049">
        <v>0</v>
      </c>
      <c r="T53" s="1049">
        <v>0</v>
      </c>
      <c r="U53" s="1049">
        <v>0</v>
      </c>
      <c r="V53" s="1049">
        <v>0</v>
      </c>
      <c r="W53" s="1049">
        <v>0</v>
      </c>
      <c r="X53" s="1049">
        <v>0</v>
      </c>
      <c r="Y53" s="1049">
        <v>0</v>
      </c>
      <c r="Z53" s="1049">
        <v>0</v>
      </c>
      <c r="AA53" s="1049">
        <v>0</v>
      </c>
    </row>
    <row r="54" spans="1:27" s="986" customFormat="1" ht="12.75" hidden="1">
      <c r="A54" s="1048" t="s">
        <v>609</v>
      </c>
      <c r="B54" s="1049">
        <v>241474</v>
      </c>
      <c r="C54" s="1051"/>
      <c r="D54" s="1049">
        <v>0</v>
      </c>
      <c r="E54" s="1049">
        <v>11800</v>
      </c>
      <c r="F54" s="1049">
        <v>0</v>
      </c>
      <c r="G54" s="1049">
        <v>0</v>
      </c>
      <c r="H54" s="1049">
        <v>0</v>
      </c>
      <c r="I54" s="1049">
        <v>0</v>
      </c>
      <c r="J54" s="1049">
        <v>0</v>
      </c>
      <c r="K54" s="1049">
        <v>0</v>
      </c>
      <c r="L54" s="1049">
        <v>0</v>
      </c>
      <c r="M54" s="1049">
        <v>0</v>
      </c>
      <c r="N54" s="1049">
        <v>229674</v>
      </c>
      <c r="O54" s="1049">
        <v>0</v>
      </c>
      <c r="P54" s="1049">
        <v>0</v>
      </c>
      <c r="Q54" s="1049">
        <v>0</v>
      </c>
      <c r="R54" s="1049">
        <v>0</v>
      </c>
      <c r="S54" s="1049">
        <v>0</v>
      </c>
      <c r="T54" s="1049">
        <v>0</v>
      </c>
      <c r="U54" s="1049">
        <v>0</v>
      </c>
      <c r="V54" s="1049">
        <v>0</v>
      </c>
      <c r="W54" s="1049">
        <v>0</v>
      </c>
      <c r="X54" s="1049">
        <v>0</v>
      </c>
      <c r="Y54" s="1049">
        <v>0</v>
      </c>
      <c r="Z54" s="1049">
        <v>0</v>
      </c>
      <c r="AA54" s="1049">
        <v>0</v>
      </c>
    </row>
    <row r="55" spans="1:27" s="986" customFormat="1" ht="12.75" hidden="1">
      <c r="A55" s="1048" t="s">
        <v>1395</v>
      </c>
      <c r="B55" s="1049">
        <v>9312402</v>
      </c>
      <c r="C55" s="1051"/>
      <c r="D55" s="1049">
        <v>107604</v>
      </c>
      <c r="E55" s="1049">
        <v>7408399</v>
      </c>
      <c r="F55" s="1049">
        <v>0</v>
      </c>
      <c r="G55" s="1049">
        <v>0</v>
      </c>
      <c r="H55" s="1049">
        <v>100000</v>
      </c>
      <c r="I55" s="1049">
        <v>4</v>
      </c>
      <c r="J55" s="1049">
        <v>0</v>
      </c>
      <c r="K55" s="1049">
        <v>0</v>
      </c>
      <c r="L55" s="1049">
        <v>144000</v>
      </c>
      <c r="M55" s="1049">
        <v>832591</v>
      </c>
      <c r="N55" s="1049">
        <v>345200</v>
      </c>
      <c r="O55" s="1049">
        <v>90322</v>
      </c>
      <c r="P55" s="1049">
        <v>0</v>
      </c>
      <c r="Q55" s="1049">
        <v>10</v>
      </c>
      <c r="R55" s="1049">
        <v>6815</v>
      </c>
      <c r="S55" s="1049">
        <v>0</v>
      </c>
      <c r="T55" s="1049">
        <v>131723</v>
      </c>
      <c r="U55" s="1049">
        <v>32</v>
      </c>
      <c r="V55" s="1049">
        <v>65699</v>
      </c>
      <c r="W55" s="1049">
        <v>80000</v>
      </c>
      <c r="X55" s="1049">
        <v>0</v>
      </c>
      <c r="Y55" s="1049">
        <v>3</v>
      </c>
      <c r="Z55" s="1049">
        <v>0</v>
      </c>
      <c r="AA55" s="1049">
        <v>0</v>
      </c>
    </row>
    <row r="56" spans="1:27" s="986" customFormat="1" ht="63.75" hidden="1">
      <c r="A56" s="1048" t="s">
        <v>801</v>
      </c>
      <c r="B56" s="1049">
        <v>20000</v>
      </c>
      <c r="C56" s="1051"/>
      <c r="D56" s="1049">
        <v>20000</v>
      </c>
      <c r="E56" s="1049">
        <v>0</v>
      </c>
      <c r="F56" s="1049">
        <v>0</v>
      </c>
      <c r="G56" s="1049">
        <v>0</v>
      </c>
      <c r="H56" s="1049">
        <v>0</v>
      </c>
      <c r="I56" s="1049">
        <v>0</v>
      </c>
      <c r="J56" s="1049">
        <v>0</v>
      </c>
      <c r="K56" s="1049">
        <v>0</v>
      </c>
      <c r="L56" s="1049">
        <v>0</v>
      </c>
      <c r="M56" s="1049">
        <v>0</v>
      </c>
      <c r="N56" s="1049">
        <v>0</v>
      </c>
      <c r="O56" s="1049">
        <v>0</v>
      </c>
      <c r="P56" s="1049">
        <v>0</v>
      </c>
      <c r="Q56" s="1049">
        <v>0</v>
      </c>
      <c r="R56" s="1049">
        <v>0</v>
      </c>
      <c r="S56" s="1049">
        <v>0</v>
      </c>
      <c r="T56" s="1049">
        <v>0</v>
      </c>
      <c r="U56" s="1049">
        <v>0</v>
      </c>
      <c r="V56" s="1049">
        <v>0</v>
      </c>
      <c r="W56" s="1049">
        <v>0</v>
      </c>
      <c r="X56" s="1049">
        <v>0</v>
      </c>
      <c r="Y56" s="1049">
        <v>0</v>
      </c>
      <c r="Z56" s="1049">
        <v>0</v>
      </c>
      <c r="AA56" s="1049">
        <v>0</v>
      </c>
    </row>
    <row r="57" spans="1:27" s="986" customFormat="1" ht="12.75" hidden="1">
      <c r="A57" s="1048" t="s">
        <v>611</v>
      </c>
      <c r="B57" s="1049">
        <v>3033313</v>
      </c>
      <c r="C57" s="1051"/>
      <c r="D57" s="1049">
        <v>60641</v>
      </c>
      <c r="E57" s="1049">
        <v>1176292</v>
      </c>
      <c r="F57" s="1049">
        <v>0</v>
      </c>
      <c r="G57" s="1049">
        <v>0</v>
      </c>
      <c r="H57" s="1049">
        <v>100000</v>
      </c>
      <c r="I57" s="1049">
        <v>0</v>
      </c>
      <c r="J57" s="1049">
        <v>0</v>
      </c>
      <c r="K57" s="1049">
        <v>0</v>
      </c>
      <c r="L57" s="1049">
        <v>144000</v>
      </c>
      <c r="M57" s="1049">
        <v>832591</v>
      </c>
      <c r="N57" s="1049">
        <v>345198</v>
      </c>
      <c r="O57" s="1049">
        <v>90322</v>
      </c>
      <c r="P57" s="1049">
        <v>0</v>
      </c>
      <c r="Q57" s="1049">
        <v>0</v>
      </c>
      <c r="R57" s="1049">
        <v>6815</v>
      </c>
      <c r="S57" s="1049">
        <v>0</v>
      </c>
      <c r="T57" s="1049">
        <v>131723</v>
      </c>
      <c r="U57" s="1049">
        <v>32</v>
      </c>
      <c r="V57" s="1049">
        <v>65699</v>
      </c>
      <c r="W57" s="1049">
        <v>80000</v>
      </c>
      <c r="X57" s="1049">
        <v>0</v>
      </c>
      <c r="Y57" s="1049">
        <v>0</v>
      </c>
      <c r="Z57" s="1049">
        <v>0</v>
      </c>
      <c r="AA57" s="1049">
        <v>0</v>
      </c>
    </row>
    <row r="58" spans="1:27" s="986" customFormat="1" ht="12.75">
      <c r="A58" s="858" t="s">
        <v>1232</v>
      </c>
      <c r="B58" s="1050">
        <f>273189820-C58</f>
        <v>273109820</v>
      </c>
      <c r="C58" s="1050">
        <v>80000</v>
      </c>
      <c r="D58" s="1050">
        <v>7512126</v>
      </c>
      <c r="E58" s="1050">
        <v>54911156</v>
      </c>
      <c r="F58" s="1050">
        <v>0</v>
      </c>
      <c r="G58" s="1050">
        <v>0</v>
      </c>
      <c r="H58" s="1050">
        <v>100000</v>
      </c>
      <c r="I58" s="1050">
        <v>12004</v>
      </c>
      <c r="J58" s="1050">
        <v>0</v>
      </c>
      <c r="K58" s="1050">
        <v>37894571</v>
      </c>
      <c r="L58" s="1050">
        <v>123295276</v>
      </c>
      <c r="M58" s="1050">
        <v>832591</v>
      </c>
      <c r="N58" s="1050">
        <v>18886310</v>
      </c>
      <c r="O58" s="1050">
        <v>1555362</v>
      </c>
      <c r="P58" s="1050">
        <v>1343367</v>
      </c>
      <c r="Q58" s="1050">
        <v>1103260</v>
      </c>
      <c r="R58" s="1050">
        <v>741511</v>
      </c>
      <c r="S58" s="1050">
        <v>0</v>
      </c>
      <c r="T58" s="1050">
        <v>9658362</v>
      </c>
      <c r="U58" s="1050">
        <v>32</v>
      </c>
      <c r="V58" s="1050">
        <v>3638849</v>
      </c>
      <c r="W58" s="1050">
        <v>80000</v>
      </c>
      <c r="X58" s="1050">
        <v>0</v>
      </c>
      <c r="Y58" s="1050">
        <v>11625043</v>
      </c>
      <c r="Z58" s="1050">
        <v>0</v>
      </c>
      <c r="AA58" s="1050">
        <v>0</v>
      </c>
    </row>
    <row r="59" spans="1:27" s="986" customFormat="1" ht="12.75" hidden="1">
      <c r="A59" s="1048" t="s">
        <v>1396</v>
      </c>
      <c r="B59" s="1049">
        <v>426000</v>
      </c>
      <c r="C59" s="1051"/>
      <c r="D59" s="1049">
        <v>0</v>
      </c>
      <c r="E59" s="1049">
        <v>426000</v>
      </c>
      <c r="F59" s="1049">
        <v>0</v>
      </c>
      <c r="G59" s="1049">
        <v>0</v>
      </c>
      <c r="H59" s="1049">
        <v>0</v>
      </c>
      <c r="I59" s="1049">
        <v>0</v>
      </c>
      <c r="J59" s="1049">
        <v>0</v>
      </c>
      <c r="K59" s="1049">
        <v>0</v>
      </c>
      <c r="L59" s="1049">
        <v>0</v>
      </c>
      <c r="M59" s="1049">
        <v>0</v>
      </c>
      <c r="N59" s="1049">
        <v>0</v>
      </c>
      <c r="O59" s="1049">
        <v>0</v>
      </c>
      <c r="P59" s="1049">
        <v>0</v>
      </c>
      <c r="Q59" s="1049">
        <v>0</v>
      </c>
      <c r="R59" s="1049">
        <v>0</v>
      </c>
      <c r="S59" s="1049">
        <v>0</v>
      </c>
      <c r="T59" s="1049">
        <v>0</v>
      </c>
      <c r="U59" s="1049">
        <v>0</v>
      </c>
      <c r="V59" s="1049">
        <v>0</v>
      </c>
      <c r="W59" s="1049">
        <v>0</v>
      </c>
      <c r="X59" s="1049">
        <v>0</v>
      </c>
      <c r="Y59" s="1049">
        <v>0</v>
      </c>
      <c r="Z59" s="1049">
        <v>0</v>
      </c>
      <c r="AA59" s="1049">
        <v>0</v>
      </c>
    </row>
    <row r="60" spans="1:27" s="986" customFormat="1" ht="12.75" hidden="1">
      <c r="A60" s="1048" t="s">
        <v>612</v>
      </c>
      <c r="B60" s="1049">
        <v>118110</v>
      </c>
      <c r="C60" s="1051"/>
      <c r="D60" s="1049">
        <v>0</v>
      </c>
      <c r="E60" s="1049">
        <v>118110</v>
      </c>
      <c r="F60" s="1049">
        <v>0</v>
      </c>
      <c r="G60" s="1049">
        <v>0</v>
      </c>
      <c r="H60" s="1049">
        <v>0</v>
      </c>
      <c r="I60" s="1049">
        <v>0</v>
      </c>
      <c r="J60" s="1049">
        <v>0</v>
      </c>
      <c r="K60" s="1049">
        <v>0</v>
      </c>
      <c r="L60" s="1049">
        <v>0</v>
      </c>
      <c r="M60" s="1049">
        <v>0</v>
      </c>
      <c r="N60" s="1049">
        <v>0</v>
      </c>
      <c r="O60" s="1049">
        <v>0</v>
      </c>
      <c r="P60" s="1049">
        <v>0</v>
      </c>
      <c r="Q60" s="1049">
        <v>0</v>
      </c>
      <c r="R60" s="1049">
        <v>0</v>
      </c>
      <c r="S60" s="1049">
        <v>0</v>
      </c>
      <c r="T60" s="1049">
        <v>0</v>
      </c>
      <c r="U60" s="1049">
        <v>0</v>
      </c>
      <c r="V60" s="1049">
        <v>0</v>
      </c>
      <c r="W60" s="1049">
        <v>0</v>
      </c>
      <c r="X60" s="1049">
        <v>0</v>
      </c>
      <c r="Y60" s="1049">
        <v>0</v>
      </c>
      <c r="Z60" s="1049">
        <v>0</v>
      </c>
      <c r="AA60" s="1049">
        <v>0</v>
      </c>
    </row>
    <row r="61" spans="1:27" s="986" customFormat="1" ht="12.75">
      <c r="A61" s="858" t="s">
        <v>1233</v>
      </c>
      <c r="B61" s="1050">
        <v>544110</v>
      </c>
      <c r="C61" s="1051"/>
      <c r="D61" s="1050">
        <v>0</v>
      </c>
      <c r="E61" s="1050">
        <v>544110</v>
      </c>
      <c r="F61" s="1050">
        <v>0</v>
      </c>
      <c r="G61" s="1050">
        <v>0</v>
      </c>
      <c r="H61" s="1050">
        <v>0</v>
      </c>
      <c r="I61" s="1050">
        <v>0</v>
      </c>
      <c r="J61" s="1050">
        <v>0</v>
      </c>
      <c r="K61" s="1050">
        <v>0</v>
      </c>
      <c r="L61" s="1050">
        <v>0</v>
      </c>
      <c r="M61" s="1050">
        <v>0</v>
      </c>
      <c r="N61" s="1050">
        <v>0</v>
      </c>
      <c r="O61" s="1050">
        <v>0</v>
      </c>
      <c r="P61" s="1050">
        <v>0</v>
      </c>
      <c r="Q61" s="1050">
        <v>0</v>
      </c>
      <c r="R61" s="1050">
        <v>0</v>
      </c>
      <c r="S61" s="1050">
        <v>0</v>
      </c>
      <c r="T61" s="1050">
        <v>0</v>
      </c>
      <c r="U61" s="1050">
        <v>0</v>
      </c>
      <c r="V61" s="1050">
        <v>0</v>
      </c>
      <c r="W61" s="1050">
        <v>0</v>
      </c>
      <c r="X61" s="1050">
        <v>0</v>
      </c>
      <c r="Y61" s="1050">
        <v>0</v>
      </c>
      <c r="Z61" s="1050">
        <v>0</v>
      </c>
      <c r="AA61" s="1050">
        <v>0</v>
      </c>
    </row>
    <row r="62" spans="1:27" s="986" customFormat="1" ht="25.5" hidden="1">
      <c r="A62" s="1048" t="s">
        <v>1397</v>
      </c>
      <c r="B62" s="1049">
        <v>400000</v>
      </c>
      <c r="C62" s="1051"/>
      <c r="D62" s="1049">
        <v>0</v>
      </c>
      <c r="E62" s="1049">
        <v>0</v>
      </c>
      <c r="F62" s="1049">
        <v>400000</v>
      </c>
      <c r="G62" s="1049">
        <v>0</v>
      </c>
      <c r="H62" s="1049">
        <v>0</v>
      </c>
      <c r="I62" s="1049">
        <v>0</v>
      </c>
      <c r="J62" s="1049">
        <v>0</v>
      </c>
      <c r="K62" s="1049">
        <v>0</v>
      </c>
      <c r="L62" s="1049">
        <v>0</v>
      </c>
      <c r="M62" s="1049">
        <v>0</v>
      </c>
      <c r="N62" s="1049">
        <v>0</v>
      </c>
      <c r="O62" s="1049">
        <v>0</v>
      </c>
      <c r="P62" s="1049">
        <v>0</v>
      </c>
      <c r="Q62" s="1049">
        <v>0</v>
      </c>
      <c r="R62" s="1049">
        <v>0</v>
      </c>
      <c r="S62" s="1049">
        <v>0</v>
      </c>
      <c r="T62" s="1049">
        <v>0</v>
      </c>
      <c r="U62" s="1049">
        <v>0</v>
      </c>
      <c r="V62" s="1049">
        <v>0</v>
      </c>
      <c r="W62" s="1049">
        <v>0</v>
      </c>
      <c r="X62" s="1049">
        <v>0</v>
      </c>
      <c r="Y62" s="1049">
        <v>0</v>
      </c>
      <c r="Z62" s="1049">
        <v>0</v>
      </c>
      <c r="AA62" s="1049">
        <v>0</v>
      </c>
    </row>
    <row r="63" spans="1:27" s="986" customFormat="1" ht="12.75" hidden="1">
      <c r="A63" s="1048" t="s">
        <v>976</v>
      </c>
      <c r="B63" s="1049">
        <v>400000</v>
      </c>
      <c r="C63" s="1051"/>
      <c r="D63" s="1049">
        <v>0</v>
      </c>
      <c r="E63" s="1049">
        <v>0</v>
      </c>
      <c r="F63" s="1049">
        <v>400000</v>
      </c>
      <c r="G63" s="1049">
        <v>0</v>
      </c>
      <c r="H63" s="1049">
        <v>0</v>
      </c>
      <c r="I63" s="1049">
        <v>0</v>
      </c>
      <c r="J63" s="1049">
        <v>0</v>
      </c>
      <c r="K63" s="1049">
        <v>0</v>
      </c>
      <c r="L63" s="1049">
        <v>0</v>
      </c>
      <c r="M63" s="1049">
        <v>0</v>
      </c>
      <c r="N63" s="1049">
        <v>0</v>
      </c>
      <c r="O63" s="1049">
        <v>0</v>
      </c>
      <c r="P63" s="1049">
        <v>0</v>
      </c>
      <c r="Q63" s="1049">
        <v>0</v>
      </c>
      <c r="R63" s="1049">
        <v>0</v>
      </c>
      <c r="S63" s="1049">
        <v>0</v>
      </c>
      <c r="T63" s="1049">
        <v>0</v>
      </c>
      <c r="U63" s="1049">
        <v>0</v>
      </c>
      <c r="V63" s="1049">
        <v>0</v>
      </c>
      <c r="W63" s="1049">
        <v>0</v>
      </c>
      <c r="X63" s="1049">
        <v>0</v>
      </c>
      <c r="Y63" s="1049">
        <v>0</v>
      </c>
      <c r="Z63" s="1049">
        <v>0</v>
      </c>
      <c r="AA63" s="1049">
        <v>0</v>
      </c>
    </row>
    <row r="64" spans="1:27" s="986" customFormat="1" ht="12.75">
      <c r="A64" s="858" t="s">
        <v>1271</v>
      </c>
      <c r="B64" s="1050">
        <v>400000</v>
      </c>
      <c r="C64" s="1051"/>
      <c r="D64" s="1050">
        <v>0</v>
      </c>
      <c r="E64" s="1050">
        <v>0</v>
      </c>
      <c r="F64" s="1050">
        <v>400000</v>
      </c>
      <c r="G64" s="1050">
        <v>0</v>
      </c>
      <c r="H64" s="1050">
        <v>0</v>
      </c>
      <c r="I64" s="1050">
        <v>0</v>
      </c>
      <c r="J64" s="1050">
        <v>0</v>
      </c>
      <c r="K64" s="1050">
        <v>0</v>
      </c>
      <c r="L64" s="1050">
        <v>0</v>
      </c>
      <c r="M64" s="1050">
        <v>0</v>
      </c>
      <c r="N64" s="1050">
        <v>0</v>
      </c>
      <c r="O64" s="1050">
        <v>0</v>
      </c>
      <c r="P64" s="1050">
        <v>0</v>
      </c>
      <c r="Q64" s="1050">
        <v>0</v>
      </c>
      <c r="R64" s="1050">
        <v>0</v>
      </c>
      <c r="S64" s="1050">
        <v>0</v>
      </c>
      <c r="T64" s="1050">
        <v>0</v>
      </c>
      <c r="U64" s="1050">
        <v>0</v>
      </c>
      <c r="V64" s="1050">
        <v>0</v>
      </c>
      <c r="W64" s="1050">
        <v>0</v>
      </c>
      <c r="X64" s="1050">
        <v>0</v>
      </c>
      <c r="Y64" s="1050">
        <v>0</v>
      </c>
      <c r="Z64" s="1050">
        <v>0</v>
      </c>
      <c r="AA64" s="1050">
        <v>0</v>
      </c>
    </row>
    <row r="65" spans="1:27" s="986" customFormat="1" ht="38.25" hidden="1">
      <c r="A65" s="1048" t="s">
        <v>1398</v>
      </c>
      <c r="B65" s="1049">
        <v>42391</v>
      </c>
      <c r="C65" s="1051"/>
      <c r="D65" s="1049">
        <v>42391</v>
      </c>
      <c r="E65" s="1049">
        <v>0</v>
      </c>
      <c r="F65" s="1049">
        <v>0</v>
      </c>
      <c r="G65" s="1049">
        <v>0</v>
      </c>
      <c r="H65" s="1049">
        <v>0</v>
      </c>
      <c r="I65" s="1049">
        <v>0</v>
      </c>
      <c r="J65" s="1049">
        <v>0</v>
      </c>
      <c r="K65" s="1049">
        <v>0</v>
      </c>
      <c r="L65" s="1049">
        <v>0</v>
      </c>
      <c r="M65" s="1049">
        <v>0</v>
      </c>
      <c r="N65" s="1049">
        <v>0</v>
      </c>
      <c r="O65" s="1049">
        <v>0</v>
      </c>
      <c r="P65" s="1049">
        <v>0</v>
      </c>
      <c r="Q65" s="1049">
        <v>0</v>
      </c>
      <c r="R65" s="1049">
        <v>0</v>
      </c>
      <c r="S65" s="1049">
        <v>0</v>
      </c>
      <c r="T65" s="1049">
        <v>0</v>
      </c>
      <c r="U65" s="1049">
        <v>0</v>
      </c>
      <c r="V65" s="1049">
        <v>0</v>
      </c>
      <c r="W65" s="1049">
        <v>0</v>
      </c>
      <c r="X65" s="1049">
        <v>0</v>
      </c>
      <c r="Y65" s="1049">
        <v>0</v>
      </c>
      <c r="Z65" s="1049">
        <v>0</v>
      </c>
      <c r="AA65" s="1049">
        <v>0</v>
      </c>
    </row>
    <row r="66" spans="1:27" s="986" customFormat="1" ht="12.75" hidden="1">
      <c r="A66" s="1048" t="s">
        <v>614</v>
      </c>
      <c r="B66" s="1049">
        <v>42391</v>
      </c>
      <c r="C66" s="1051"/>
      <c r="D66" s="1049">
        <v>42391</v>
      </c>
      <c r="E66" s="1049">
        <v>0</v>
      </c>
      <c r="F66" s="1049">
        <v>0</v>
      </c>
      <c r="G66" s="1049">
        <v>0</v>
      </c>
      <c r="H66" s="1049">
        <v>0</v>
      </c>
      <c r="I66" s="1049">
        <v>0</v>
      </c>
      <c r="J66" s="1049">
        <v>0</v>
      </c>
      <c r="K66" s="1049">
        <v>0</v>
      </c>
      <c r="L66" s="1049">
        <v>0</v>
      </c>
      <c r="M66" s="1049">
        <v>0</v>
      </c>
      <c r="N66" s="1049">
        <v>0</v>
      </c>
      <c r="O66" s="1049">
        <v>0</v>
      </c>
      <c r="P66" s="1049">
        <v>0</v>
      </c>
      <c r="Q66" s="1049">
        <v>0</v>
      </c>
      <c r="R66" s="1049">
        <v>0</v>
      </c>
      <c r="S66" s="1049">
        <v>0</v>
      </c>
      <c r="T66" s="1049">
        <v>0</v>
      </c>
      <c r="U66" s="1049">
        <v>0</v>
      </c>
      <c r="V66" s="1049">
        <v>0</v>
      </c>
      <c r="W66" s="1049">
        <v>0</v>
      </c>
      <c r="X66" s="1049">
        <v>0</v>
      </c>
      <c r="Y66" s="1049">
        <v>0</v>
      </c>
      <c r="Z66" s="1049">
        <v>0</v>
      </c>
      <c r="AA66" s="1049">
        <v>0</v>
      </c>
    </row>
    <row r="67" spans="1:27" s="986" customFormat="1" ht="25.5" hidden="1">
      <c r="A67" s="1048" t="s">
        <v>1399</v>
      </c>
      <c r="B67" s="1049">
        <v>60959896</v>
      </c>
      <c r="C67" s="1051"/>
      <c r="D67" s="1049">
        <v>0</v>
      </c>
      <c r="E67" s="1049">
        <v>0</v>
      </c>
      <c r="F67" s="1049">
        <v>0</v>
      </c>
      <c r="G67" s="1049">
        <v>0</v>
      </c>
      <c r="H67" s="1049">
        <v>0</v>
      </c>
      <c r="I67" s="1049">
        <v>0</v>
      </c>
      <c r="J67" s="1049">
        <v>0</v>
      </c>
      <c r="K67" s="1049">
        <v>0</v>
      </c>
      <c r="L67" s="1049">
        <v>60959896</v>
      </c>
      <c r="M67" s="1049">
        <v>0</v>
      </c>
      <c r="N67" s="1049">
        <v>0</v>
      </c>
      <c r="O67" s="1049">
        <v>0</v>
      </c>
      <c r="P67" s="1049">
        <v>0</v>
      </c>
      <c r="Q67" s="1049">
        <v>0</v>
      </c>
      <c r="R67" s="1049">
        <v>0</v>
      </c>
      <c r="S67" s="1049">
        <v>0</v>
      </c>
      <c r="T67" s="1049">
        <v>0</v>
      </c>
      <c r="U67" s="1049">
        <v>0</v>
      </c>
      <c r="V67" s="1049">
        <v>0</v>
      </c>
      <c r="W67" s="1049">
        <v>0</v>
      </c>
      <c r="X67" s="1049">
        <v>0</v>
      </c>
      <c r="Y67" s="1049">
        <v>0</v>
      </c>
      <c r="Z67" s="1049">
        <v>0</v>
      </c>
      <c r="AA67" s="1049">
        <v>0</v>
      </c>
    </row>
    <row r="68" spans="1:27" s="986" customFormat="1" ht="12.75" hidden="1">
      <c r="A68" s="1048" t="s">
        <v>1400</v>
      </c>
      <c r="B68" s="1049">
        <v>60959896</v>
      </c>
      <c r="C68" s="1051"/>
      <c r="D68" s="1049">
        <v>0</v>
      </c>
      <c r="E68" s="1049">
        <v>0</v>
      </c>
      <c r="F68" s="1049">
        <v>0</v>
      </c>
      <c r="G68" s="1049">
        <v>0</v>
      </c>
      <c r="H68" s="1049">
        <v>0</v>
      </c>
      <c r="I68" s="1049">
        <v>0</v>
      </c>
      <c r="J68" s="1049">
        <v>0</v>
      </c>
      <c r="K68" s="1049">
        <v>0</v>
      </c>
      <c r="L68" s="1049">
        <v>60959896</v>
      </c>
      <c r="M68" s="1049">
        <v>0</v>
      </c>
      <c r="N68" s="1049">
        <v>0</v>
      </c>
      <c r="O68" s="1049">
        <v>0</v>
      </c>
      <c r="P68" s="1049">
        <v>0</v>
      </c>
      <c r="Q68" s="1049">
        <v>0</v>
      </c>
      <c r="R68" s="1049">
        <v>0</v>
      </c>
      <c r="S68" s="1049">
        <v>0</v>
      </c>
      <c r="T68" s="1049">
        <v>0</v>
      </c>
      <c r="U68" s="1049">
        <v>0</v>
      </c>
      <c r="V68" s="1049">
        <v>0</v>
      </c>
      <c r="W68" s="1049">
        <v>0</v>
      </c>
      <c r="X68" s="1049">
        <v>0</v>
      </c>
      <c r="Y68" s="1049">
        <v>0</v>
      </c>
      <c r="Z68" s="1049">
        <v>0</v>
      </c>
      <c r="AA68" s="1049">
        <v>0</v>
      </c>
    </row>
    <row r="69" spans="1:27" s="986" customFormat="1" ht="12.75">
      <c r="A69" s="858" t="s">
        <v>1249</v>
      </c>
      <c r="B69" s="1050">
        <v>61002287</v>
      </c>
      <c r="C69" s="1051"/>
      <c r="D69" s="1050">
        <v>42391</v>
      </c>
      <c r="E69" s="1050">
        <v>0</v>
      </c>
      <c r="F69" s="1050">
        <v>0</v>
      </c>
      <c r="G69" s="1050">
        <v>0</v>
      </c>
      <c r="H69" s="1050">
        <v>0</v>
      </c>
      <c r="I69" s="1050">
        <v>0</v>
      </c>
      <c r="J69" s="1050">
        <v>0</v>
      </c>
      <c r="K69" s="1050">
        <v>0</v>
      </c>
      <c r="L69" s="1050">
        <v>60959896</v>
      </c>
      <c r="M69" s="1050">
        <v>0</v>
      </c>
      <c r="N69" s="1050">
        <v>0</v>
      </c>
      <c r="O69" s="1050">
        <v>0</v>
      </c>
      <c r="P69" s="1050">
        <v>0</v>
      </c>
      <c r="Q69" s="1050">
        <v>0</v>
      </c>
      <c r="R69" s="1050">
        <v>0</v>
      </c>
      <c r="S69" s="1050">
        <v>0</v>
      </c>
      <c r="T69" s="1050">
        <v>0</v>
      </c>
      <c r="U69" s="1050">
        <v>0</v>
      </c>
      <c r="V69" s="1050">
        <v>0</v>
      </c>
      <c r="W69" s="1050">
        <v>0</v>
      </c>
      <c r="X69" s="1050">
        <v>0</v>
      </c>
      <c r="Y69" s="1050">
        <v>0</v>
      </c>
      <c r="Z69" s="1050">
        <v>0</v>
      </c>
      <c r="AA69" s="1050">
        <v>0</v>
      </c>
    </row>
    <row r="70" spans="1:27" s="986" customFormat="1" ht="12.75">
      <c r="A70" s="858" t="s">
        <v>28</v>
      </c>
      <c r="B70" s="1050">
        <f>3179118710-C70</f>
        <v>3179038710</v>
      </c>
      <c r="C70" s="1050">
        <v>80000</v>
      </c>
      <c r="D70" s="1050">
        <v>8297187</v>
      </c>
      <c r="E70" s="1050">
        <v>60390106</v>
      </c>
      <c r="F70" s="1050">
        <v>400000</v>
      </c>
      <c r="G70" s="1050">
        <v>1607259197</v>
      </c>
      <c r="H70" s="1050">
        <v>1124640</v>
      </c>
      <c r="I70" s="1050">
        <v>13504</v>
      </c>
      <c r="J70" s="1050">
        <v>9465066</v>
      </c>
      <c r="K70" s="1050">
        <v>37894571</v>
      </c>
      <c r="L70" s="1050">
        <v>872322792</v>
      </c>
      <c r="M70" s="1050">
        <v>832591</v>
      </c>
      <c r="N70" s="1050">
        <v>18886310</v>
      </c>
      <c r="O70" s="1050">
        <v>1555362</v>
      </c>
      <c r="P70" s="1050">
        <v>1765988</v>
      </c>
      <c r="Q70" s="1050">
        <v>1103260</v>
      </c>
      <c r="R70" s="1050">
        <v>11796811</v>
      </c>
      <c r="S70" s="1050">
        <v>481200</v>
      </c>
      <c r="T70" s="1050">
        <v>9658362</v>
      </c>
      <c r="U70" s="1050">
        <v>32</v>
      </c>
      <c r="V70" s="1050">
        <v>3638849</v>
      </c>
      <c r="W70" s="1050">
        <v>80000</v>
      </c>
      <c r="X70" s="1050">
        <v>3000000</v>
      </c>
      <c r="Y70" s="1050">
        <v>11625043</v>
      </c>
      <c r="Z70" s="1050">
        <v>566674</v>
      </c>
      <c r="AA70" s="1050">
        <v>516961165</v>
      </c>
    </row>
    <row r="71" spans="1:27" s="986" customFormat="1" ht="12.75">
      <c r="A71" s="699" t="s">
        <v>1419</v>
      </c>
      <c r="B71" s="1049">
        <v>3087683051</v>
      </c>
      <c r="C71" s="1051"/>
      <c r="D71" s="1049">
        <v>0</v>
      </c>
      <c r="E71" s="1049">
        <v>0</v>
      </c>
      <c r="F71" s="1049">
        <v>0</v>
      </c>
      <c r="G71" s="1049">
        <v>0</v>
      </c>
      <c r="H71" s="1049">
        <v>3087683051</v>
      </c>
      <c r="I71" s="1049">
        <v>0</v>
      </c>
      <c r="J71" s="1049">
        <v>0</v>
      </c>
      <c r="K71" s="1049">
        <v>0</v>
      </c>
      <c r="L71" s="1049">
        <v>0</v>
      </c>
      <c r="M71" s="1049">
        <v>0</v>
      </c>
      <c r="N71" s="1049">
        <v>0</v>
      </c>
      <c r="O71" s="1049">
        <v>0</v>
      </c>
      <c r="P71" s="1049">
        <v>0</v>
      </c>
      <c r="Q71" s="1049">
        <v>0</v>
      </c>
      <c r="R71" s="1049">
        <v>0</v>
      </c>
      <c r="S71" s="1049">
        <v>0</v>
      </c>
      <c r="T71" s="1049">
        <v>0</v>
      </c>
      <c r="U71" s="1049">
        <v>0</v>
      </c>
      <c r="V71" s="1049">
        <v>0</v>
      </c>
      <c r="W71" s="1049">
        <v>0</v>
      </c>
      <c r="X71" s="1049">
        <v>0</v>
      </c>
      <c r="Y71" s="1049">
        <v>0</v>
      </c>
      <c r="Z71" s="1049">
        <v>0</v>
      </c>
      <c r="AA71" s="1049">
        <v>0</v>
      </c>
    </row>
    <row r="72" spans="1:27" s="986" customFormat="1" ht="12.75">
      <c r="A72" s="699" t="s">
        <v>1234</v>
      </c>
      <c r="B72" s="1049">
        <v>3087683051</v>
      </c>
      <c r="C72" s="1051"/>
      <c r="D72" s="1049">
        <v>0</v>
      </c>
      <c r="E72" s="1049">
        <v>0</v>
      </c>
      <c r="F72" s="1049">
        <v>0</v>
      </c>
      <c r="G72" s="1049">
        <v>0</v>
      </c>
      <c r="H72" s="1049">
        <v>3087683051</v>
      </c>
      <c r="I72" s="1049">
        <v>0</v>
      </c>
      <c r="J72" s="1049">
        <v>0</v>
      </c>
      <c r="K72" s="1049">
        <v>0</v>
      </c>
      <c r="L72" s="1049">
        <v>0</v>
      </c>
      <c r="M72" s="1049">
        <v>0</v>
      </c>
      <c r="N72" s="1049">
        <v>0</v>
      </c>
      <c r="O72" s="1049">
        <v>0</v>
      </c>
      <c r="P72" s="1049">
        <v>0</v>
      </c>
      <c r="Q72" s="1049">
        <v>0</v>
      </c>
      <c r="R72" s="1049">
        <v>0</v>
      </c>
      <c r="S72" s="1049">
        <v>0</v>
      </c>
      <c r="T72" s="1049">
        <v>0</v>
      </c>
      <c r="U72" s="1049">
        <v>0</v>
      </c>
      <c r="V72" s="1049">
        <v>0</v>
      </c>
      <c r="W72" s="1049">
        <v>0</v>
      </c>
      <c r="X72" s="1049">
        <v>0</v>
      </c>
      <c r="Y72" s="1049">
        <v>0</v>
      </c>
      <c r="Z72" s="1049">
        <v>0</v>
      </c>
      <c r="AA72" s="1049">
        <v>0</v>
      </c>
    </row>
    <row r="73" spans="1:27" s="986" customFormat="1" ht="12.75">
      <c r="A73" s="699" t="s">
        <v>1420</v>
      </c>
      <c r="B73" s="1049">
        <v>43500865</v>
      </c>
      <c r="C73" s="1051"/>
      <c r="D73" s="1049">
        <v>0</v>
      </c>
      <c r="E73" s="1049">
        <v>0</v>
      </c>
      <c r="F73" s="1049">
        <v>0</v>
      </c>
      <c r="G73" s="1049">
        <v>43500865</v>
      </c>
      <c r="H73" s="1049">
        <v>0</v>
      </c>
      <c r="I73" s="1049">
        <v>0</v>
      </c>
      <c r="J73" s="1049">
        <v>0</v>
      </c>
      <c r="K73" s="1049">
        <v>0</v>
      </c>
      <c r="L73" s="1049">
        <v>0</v>
      </c>
      <c r="M73" s="1049">
        <v>0</v>
      </c>
      <c r="N73" s="1049">
        <v>0</v>
      </c>
      <c r="O73" s="1049">
        <v>0</v>
      </c>
      <c r="P73" s="1049">
        <v>0</v>
      </c>
      <c r="Q73" s="1049">
        <v>0</v>
      </c>
      <c r="R73" s="1049">
        <v>0</v>
      </c>
      <c r="S73" s="1049">
        <v>0</v>
      </c>
      <c r="T73" s="1049">
        <v>0</v>
      </c>
      <c r="U73" s="1049">
        <v>0</v>
      </c>
      <c r="V73" s="1049">
        <v>0</v>
      </c>
      <c r="W73" s="1049">
        <v>0</v>
      </c>
      <c r="X73" s="1049">
        <v>0</v>
      </c>
      <c r="Y73" s="1049">
        <v>0</v>
      </c>
      <c r="Z73" s="1049">
        <v>0</v>
      </c>
      <c r="AA73" s="1049">
        <v>0</v>
      </c>
    </row>
    <row r="74" spans="1:27" s="986" customFormat="1" ht="12.75">
      <c r="A74" s="699" t="s">
        <v>1421</v>
      </c>
      <c r="B74" s="1049">
        <v>3131183916</v>
      </c>
      <c r="C74" s="1051"/>
      <c r="D74" s="1049">
        <v>0</v>
      </c>
      <c r="E74" s="1049">
        <v>0</v>
      </c>
      <c r="F74" s="1049">
        <v>0</v>
      </c>
      <c r="G74" s="1049">
        <v>43500865</v>
      </c>
      <c r="H74" s="1049">
        <v>3087683051</v>
      </c>
      <c r="I74" s="1049">
        <v>0</v>
      </c>
      <c r="J74" s="1049">
        <v>0</v>
      </c>
      <c r="K74" s="1049">
        <v>0</v>
      </c>
      <c r="L74" s="1049">
        <v>0</v>
      </c>
      <c r="M74" s="1049">
        <v>0</v>
      </c>
      <c r="N74" s="1049">
        <v>0</v>
      </c>
      <c r="O74" s="1049">
        <v>0</v>
      </c>
      <c r="P74" s="1049">
        <v>0</v>
      </c>
      <c r="Q74" s="1049">
        <v>0</v>
      </c>
      <c r="R74" s="1049">
        <v>0</v>
      </c>
      <c r="S74" s="1049">
        <v>0</v>
      </c>
      <c r="T74" s="1049">
        <v>0</v>
      </c>
      <c r="U74" s="1049">
        <v>0</v>
      </c>
      <c r="V74" s="1049">
        <v>0</v>
      </c>
      <c r="W74" s="1049">
        <v>0</v>
      </c>
      <c r="X74" s="1049">
        <v>0</v>
      </c>
      <c r="Y74" s="1049">
        <v>0</v>
      </c>
      <c r="Z74" s="1049">
        <v>0</v>
      </c>
      <c r="AA74" s="1049">
        <v>0</v>
      </c>
    </row>
    <row r="75" spans="1:27" s="986" customFormat="1" ht="12.75">
      <c r="A75" s="858" t="s">
        <v>1247</v>
      </c>
      <c r="B75" s="1050">
        <v>3131183916</v>
      </c>
      <c r="C75" s="1051"/>
      <c r="D75" s="1050">
        <v>0</v>
      </c>
      <c r="E75" s="1050">
        <v>0</v>
      </c>
      <c r="F75" s="1050">
        <v>0</v>
      </c>
      <c r="G75" s="1050">
        <v>43500865</v>
      </c>
      <c r="H75" s="1050">
        <v>3087683051</v>
      </c>
      <c r="I75" s="1050">
        <v>0</v>
      </c>
      <c r="J75" s="1050">
        <v>0</v>
      </c>
      <c r="K75" s="1050">
        <v>0</v>
      </c>
      <c r="L75" s="1050">
        <v>0</v>
      </c>
      <c r="M75" s="1050">
        <v>0</v>
      </c>
      <c r="N75" s="1050">
        <v>0</v>
      </c>
      <c r="O75" s="1050">
        <v>0</v>
      </c>
      <c r="P75" s="1050">
        <v>0</v>
      </c>
      <c r="Q75" s="1050">
        <v>0</v>
      </c>
      <c r="R75" s="1050">
        <v>0</v>
      </c>
      <c r="S75" s="1050">
        <v>0</v>
      </c>
      <c r="T75" s="1050">
        <v>0</v>
      </c>
      <c r="U75" s="1050">
        <v>0</v>
      </c>
      <c r="V75" s="1050">
        <v>0</v>
      </c>
      <c r="W75" s="1050">
        <v>0</v>
      </c>
      <c r="X75" s="1050">
        <v>0</v>
      </c>
      <c r="Y75" s="1050">
        <v>0</v>
      </c>
      <c r="Z75" s="1050">
        <v>0</v>
      </c>
      <c r="AA75" s="1050">
        <v>0</v>
      </c>
    </row>
    <row r="76" spans="1:27" s="986" customFormat="1" ht="12.75">
      <c r="A76" s="858" t="s">
        <v>239</v>
      </c>
      <c r="B76" s="1050">
        <f>6310302626-C76</f>
        <v>6310222626</v>
      </c>
      <c r="C76" s="1050">
        <v>80000</v>
      </c>
      <c r="D76" s="1050">
        <v>8297187</v>
      </c>
      <c r="E76" s="1050">
        <v>60390106</v>
      </c>
      <c r="F76" s="1050">
        <v>400000</v>
      </c>
      <c r="G76" s="1050">
        <v>1650760062</v>
      </c>
      <c r="H76" s="1050">
        <v>3088807691</v>
      </c>
      <c r="I76" s="1050">
        <v>13504</v>
      </c>
      <c r="J76" s="1050">
        <v>9465066</v>
      </c>
      <c r="K76" s="1050">
        <v>37894571</v>
      </c>
      <c r="L76" s="1050">
        <v>872322792</v>
      </c>
      <c r="M76" s="1050">
        <v>832591</v>
      </c>
      <c r="N76" s="1050">
        <v>18886310</v>
      </c>
      <c r="O76" s="1050">
        <v>1555362</v>
      </c>
      <c r="P76" s="1050">
        <v>1765988</v>
      </c>
      <c r="Q76" s="1050">
        <v>1103260</v>
      </c>
      <c r="R76" s="1050">
        <v>11796811</v>
      </c>
      <c r="S76" s="1050">
        <v>481200</v>
      </c>
      <c r="T76" s="1050">
        <v>9658362</v>
      </c>
      <c r="U76" s="1050">
        <v>32</v>
      </c>
      <c r="V76" s="1050">
        <v>3638849</v>
      </c>
      <c r="W76" s="1050">
        <v>80000</v>
      </c>
      <c r="X76" s="1050">
        <v>3000000</v>
      </c>
      <c r="Y76" s="1050">
        <v>11625043</v>
      </c>
      <c r="Z76" s="1050">
        <v>566674</v>
      </c>
      <c r="AA76" s="1050">
        <v>516961165</v>
      </c>
    </row>
    <row r="77" spans="1:28" s="986" customFormat="1" ht="12.75">
      <c r="A77"/>
      <c r="B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s="986" customFormat="1" ht="12.75">
      <c r="A78" s="1047"/>
      <c r="B78" s="1047"/>
      <c r="C78" s="1047"/>
      <c r="D78" s="1047"/>
      <c r="E78" s="1047"/>
      <c r="F78" s="1047"/>
      <c r="G78" s="1047"/>
      <c r="H78" s="1047"/>
      <c r="I78" s="1047"/>
      <c r="J78" s="1047"/>
      <c r="K78" s="1047"/>
      <c r="L78" s="1047"/>
      <c r="M78" s="1047"/>
      <c r="N78" s="1047"/>
      <c r="O78" s="1047"/>
      <c r="P78" s="1047"/>
      <c r="Q78" s="1047"/>
      <c r="R78" s="1047"/>
      <c r="S78" s="1047"/>
      <c r="T78" s="1047"/>
      <c r="U78" s="1047"/>
      <c r="V78" s="1047"/>
      <c r="W78" s="1047"/>
      <c r="X78" s="1047"/>
      <c r="Y78" s="1047"/>
      <c r="Z78" s="1047"/>
      <c r="AA78" s="1047"/>
      <c r="AB78" s="1047"/>
    </row>
    <row r="79" spans="1:34" s="927" customFormat="1" ht="12.75">
      <c r="A79" s="926"/>
      <c r="B79" s="926"/>
      <c r="C79" s="926"/>
      <c r="D79" s="926"/>
      <c r="E79" s="926"/>
      <c r="F79" s="926"/>
      <c r="G79" s="926"/>
      <c r="H79" s="926"/>
      <c r="I79" s="926"/>
      <c r="J79" s="926"/>
      <c r="K79" s="926"/>
      <c r="L79" s="926"/>
      <c r="M79" s="926"/>
      <c r="N79" s="926"/>
      <c r="O79" s="926"/>
      <c r="P79" s="926"/>
      <c r="Q79" s="926"/>
      <c r="R79" s="926"/>
      <c r="S79" s="926"/>
      <c r="T79" s="926"/>
      <c r="U79" s="926"/>
      <c r="V79" s="926"/>
      <c r="W79" s="926"/>
      <c r="X79" s="926"/>
      <c r="Y79" s="926"/>
      <c r="Z79" s="926"/>
      <c r="AA79" s="926"/>
      <c r="AB79" s="926"/>
      <c r="AC79" s="926"/>
      <c r="AD79" s="926"/>
      <c r="AE79" s="926"/>
      <c r="AF79" s="926"/>
      <c r="AG79" s="926"/>
      <c r="AH79" s="926"/>
    </row>
    <row r="80" spans="1:34" s="927" customFormat="1" ht="12.75">
      <c r="A80" s="928" t="s">
        <v>789</v>
      </c>
      <c r="B80" s="926"/>
      <c r="C80" s="926"/>
      <c r="D80" s="926"/>
      <c r="E80" s="926"/>
      <c r="F80" s="926"/>
      <c r="G80" s="926"/>
      <c r="H80" s="926"/>
      <c r="I80" s="926"/>
      <c r="J80" s="926"/>
      <c r="K80" s="926"/>
      <c r="L80" s="926"/>
      <c r="M80" s="926"/>
      <c r="N80" s="926"/>
      <c r="O80" s="926"/>
      <c r="P80" s="926"/>
      <c r="Q80" s="926"/>
      <c r="R80" s="926"/>
      <c r="S80" s="926"/>
      <c r="T80" s="926"/>
      <c r="U80" s="926"/>
      <c r="V80" s="926"/>
      <c r="W80" s="926"/>
      <c r="X80" s="926"/>
      <c r="Y80" s="926"/>
      <c r="Z80" s="926"/>
      <c r="AA80" s="926"/>
      <c r="AB80" s="926"/>
      <c r="AC80" s="926"/>
      <c r="AD80" s="926"/>
      <c r="AE80" s="926"/>
      <c r="AF80" s="926"/>
      <c r="AG80" s="926"/>
      <c r="AH80" s="926"/>
    </row>
    <row r="81" spans="1:33" s="927" customFormat="1" ht="12.75">
      <c r="A81" s="928"/>
      <c r="B81" s="926"/>
      <c r="C81" s="926"/>
      <c r="D81" s="926"/>
      <c r="E81" s="926"/>
      <c r="F81" s="926"/>
      <c r="G81" s="926"/>
      <c r="H81" s="929"/>
      <c r="I81" s="926"/>
      <c r="J81" s="939" t="s">
        <v>267</v>
      </c>
      <c r="K81" s="926"/>
      <c r="L81" s="926"/>
      <c r="M81" s="926"/>
      <c r="N81" s="926"/>
      <c r="O81" s="926"/>
      <c r="P81" s="926"/>
      <c r="Q81" s="926"/>
      <c r="R81" s="926"/>
      <c r="S81" s="926"/>
      <c r="T81" s="926"/>
      <c r="U81" s="926"/>
      <c r="V81" s="926"/>
      <c r="W81" s="926"/>
      <c r="X81" s="926"/>
      <c r="Y81" s="926"/>
      <c r="Z81" s="926"/>
      <c r="AA81" s="926"/>
      <c r="AB81" s="926"/>
      <c r="AC81" s="926"/>
      <c r="AD81" s="926"/>
      <c r="AE81" s="926"/>
      <c r="AF81" s="926"/>
      <c r="AG81" s="926"/>
    </row>
    <row r="82" spans="1:13" s="859" customFormat="1" ht="114.75">
      <c r="A82" s="1246" t="s">
        <v>274</v>
      </c>
      <c r="B82" s="1244" t="s">
        <v>176</v>
      </c>
      <c r="C82" s="1248"/>
      <c r="D82" s="1245"/>
      <c r="E82" s="701" t="s">
        <v>1259</v>
      </c>
      <c r="F82" s="701" t="s">
        <v>1260</v>
      </c>
      <c r="G82" s="701" t="s">
        <v>1222</v>
      </c>
      <c r="H82" s="701" t="s">
        <v>1261</v>
      </c>
      <c r="I82" s="701" t="s">
        <v>1262</v>
      </c>
      <c r="J82" s="701" t="s">
        <v>1263</v>
      </c>
      <c r="K82" s="701" t="s">
        <v>1202</v>
      </c>
      <c r="L82" s="701" t="s">
        <v>1264</v>
      </c>
      <c r="M82" s="701" t="s">
        <v>1258</v>
      </c>
    </row>
    <row r="83" spans="1:13" s="859" customFormat="1" ht="12.75">
      <c r="A83" s="1247"/>
      <c r="B83" s="978" t="s">
        <v>1201</v>
      </c>
      <c r="C83" s="978" t="s">
        <v>1254</v>
      </c>
      <c r="D83" s="978" t="s">
        <v>1255</v>
      </c>
      <c r="E83" s="978" t="s">
        <v>1201</v>
      </c>
      <c r="F83" s="978" t="s">
        <v>1201</v>
      </c>
      <c r="G83" s="978" t="s">
        <v>1201</v>
      </c>
      <c r="H83" s="978" t="s">
        <v>1201</v>
      </c>
      <c r="I83" s="978" t="s">
        <v>1201</v>
      </c>
      <c r="J83" s="978" t="s">
        <v>1254</v>
      </c>
      <c r="K83" s="978" t="s">
        <v>1201</v>
      </c>
      <c r="L83" s="978" t="s">
        <v>1201</v>
      </c>
      <c r="M83" s="978" t="s">
        <v>1255</v>
      </c>
    </row>
    <row r="84" spans="1:13" s="538" customFormat="1" ht="12.75">
      <c r="A84" s="976" t="s">
        <v>1246</v>
      </c>
      <c r="B84" s="977">
        <v>4800000</v>
      </c>
      <c r="C84" s="977"/>
      <c r="D84" s="977"/>
      <c r="E84" s="977">
        <v>4800000</v>
      </c>
      <c r="F84" s="977"/>
      <c r="G84" s="977"/>
      <c r="H84" s="977"/>
      <c r="I84" s="977"/>
      <c r="J84" s="977"/>
      <c r="K84" s="977"/>
      <c r="L84" s="977"/>
      <c r="M84" s="977"/>
    </row>
    <row r="85" spans="1:13" s="538" customFormat="1" ht="12.75">
      <c r="A85" s="976" t="s">
        <v>29</v>
      </c>
      <c r="B85" s="977"/>
      <c r="C85" s="977">
        <v>480000</v>
      </c>
      <c r="D85" s="977"/>
      <c r="E85" s="977"/>
      <c r="F85" s="977"/>
      <c r="G85" s="977"/>
      <c r="H85" s="977">
        <v>20000</v>
      </c>
      <c r="I85" s="977"/>
      <c r="J85" s="977">
        <v>460000</v>
      </c>
      <c r="K85" s="977"/>
      <c r="L85" s="977"/>
      <c r="M85" s="977"/>
    </row>
    <row r="86" spans="1:13" s="538" customFormat="1" ht="12.75">
      <c r="A86" s="976" t="s">
        <v>1232</v>
      </c>
      <c r="B86" s="977">
        <f>E86+G86+H86+L86</f>
        <v>7705027</v>
      </c>
      <c r="C86" s="977"/>
      <c r="D86" s="977"/>
      <c r="E86" s="977">
        <v>1179556</v>
      </c>
      <c r="F86" s="977"/>
      <c r="G86" s="977">
        <v>6508184</v>
      </c>
      <c r="H86" s="977">
        <v>13287</v>
      </c>
      <c r="I86" s="977"/>
      <c r="J86" s="977"/>
      <c r="K86" s="977"/>
      <c r="L86" s="977">
        <v>4000</v>
      </c>
      <c r="M86" s="977"/>
    </row>
    <row r="87" spans="1:13" s="538" customFormat="1" ht="12.75">
      <c r="A87" s="976" t="s">
        <v>340</v>
      </c>
      <c r="B87" s="977">
        <f>E87+H87</f>
        <v>193851</v>
      </c>
      <c r="C87" s="977"/>
      <c r="D87" s="977"/>
      <c r="E87" s="977">
        <v>144638</v>
      </c>
      <c r="F87" s="977"/>
      <c r="G87" s="977"/>
      <c r="H87" s="977">
        <v>49213</v>
      </c>
      <c r="I87" s="977"/>
      <c r="J87" s="977"/>
      <c r="K87" s="977"/>
      <c r="L87" s="977"/>
      <c r="M87" s="977"/>
    </row>
    <row r="88" spans="1:13" s="538" customFormat="1" ht="12.75">
      <c r="A88" s="976" t="s">
        <v>342</v>
      </c>
      <c r="B88" s="977"/>
      <c r="C88" s="977"/>
      <c r="D88" s="977">
        <f>M88</f>
        <v>2327340</v>
      </c>
      <c r="E88" s="977"/>
      <c r="F88" s="977"/>
      <c r="G88" s="977"/>
      <c r="H88" s="977"/>
      <c r="I88" s="977"/>
      <c r="J88" s="977"/>
      <c r="K88" s="977"/>
      <c r="L88" s="977"/>
      <c r="M88" s="977">
        <v>2327340</v>
      </c>
    </row>
    <row r="89" spans="1:13" s="538" customFormat="1" ht="12.75">
      <c r="A89" s="942" t="s">
        <v>1250</v>
      </c>
      <c r="B89" s="943">
        <f aca="true" t="shared" si="0" ref="B89:M89">SUM(B84:B88)</f>
        <v>12698878</v>
      </c>
      <c r="C89" s="943">
        <f t="shared" si="0"/>
        <v>480000</v>
      </c>
      <c r="D89" s="943">
        <f t="shared" si="0"/>
        <v>2327340</v>
      </c>
      <c r="E89" s="943">
        <f t="shared" si="0"/>
        <v>6124194</v>
      </c>
      <c r="F89" s="943">
        <f t="shared" si="0"/>
        <v>0</v>
      </c>
      <c r="G89" s="943">
        <f t="shared" si="0"/>
        <v>6508184</v>
      </c>
      <c r="H89" s="943">
        <f t="shared" si="0"/>
        <v>82500</v>
      </c>
      <c r="I89" s="943">
        <f t="shared" si="0"/>
        <v>0</v>
      </c>
      <c r="J89" s="943">
        <f t="shared" si="0"/>
        <v>460000</v>
      </c>
      <c r="K89" s="943">
        <f t="shared" si="0"/>
        <v>0</v>
      </c>
      <c r="L89" s="943">
        <f t="shared" si="0"/>
        <v>4000</v>
      </c>
      <c r="M89" s="943">
        <f t="shared" si="0"/>
        <v>2327340</v>
      </c>
    </row>
    <row r="90" spans="1:13" s="859" customFormat="1" ht="12.75">
      <c r="A90" s="940" t="s">
        <v>345</v>
      </c>
      <c r="B90" s="977">
        <v>460230</v>
      </c>
      <c r="C90" s="977"/>
      <c r="D90" s="977"/>
      <c r="E90" s="941"/>
      <c r="F90" s="941"/>
      <c r="G90" s="941"/>
      <c r="H90" s="941"/>
      <c r="I90" s="941"/>
      <c r="J90" s="941"/>
      <c r="K90" s="941">
        <v>460280</v>
      </c>
      <c r="L90" s="941"/>
      <c r="M90" s="941"/>
    </row>
    <row r="91" spans="1:13" s="859" customFormat="1" ht="12.75">
      <c r="A91" s="940" t="s">
        <v>1245</v>
      </c>
      <c r="B91" s="977">
        <f>K91</f>
        <v>265162796</v>
      </c>
      <c r="C91" s="977"/>
      <c r="D91" s="977"/>
      <c r="E91" s="941"/>
      <c r="F91" s="941"/>
      <c r="G91" s="941"/>
      <c r="H91" s="941"/>
      <c r="I91" s="941"/>
      <c r="J91" s="941"/>
      <c r="K91" s="941">
        <v>265162796</v>
      </c>
      <c r="L91" s="941"/>
      <c r="M91" s="941"/>
    </row>
    <row r="92" spans="1:13" s="538" customFormat="1" ht="12.75">
      <c r="A92" s="942" t="s">
        <v>1247</v>
      </c>
      <c r="B92" s="943">
        <f aca="true" t="shared" si="1" ref="B92:M92">B90+B91</f>
        <v>265623026</v>
      </c>
      <c r="C92" s="943">
        <f t="shared" si="1"/>
        <v>0</v>
      </c>
      <c r="D92" s="943">
        <f t="shared" si="1"/>
        <v>0</v>
      </c>
      <c r="E92" s="943">
        <f t="shared" si="1"/>
        <v>0</v>
      </c>
      <c r="F92" s="943">
        <f t="shared" si="1"/>
        <v>0</v>
      </c>
      <c r="G92" s="943">
        <f t="shared" si="1"/>
        <v>0</v>
      </c>
      <c r="H92" s="943">
        <f t="shared" si="1"/>
        <v>0</v>
      </c>
      <c r="I92" s="943">
        <f t="shared" si="1"/>
        <v>0</v>
      </c>
      <c r="J92" s="943">
        <f t="shared" si="1"/>
        <v>0</v>
      </c>
      <c r="K92" s="943">
        <f t="shared" si="1"/>
        <v>265623076</v>
      </c>
      <c r="L92" s="943">
        <f t="shared" si="1"/>
        <v>0</v>
      </c>
      <c r="M92" s="943">
        <f t="shared" si="1"/>
        <v>0</v>
      </c>
    </row>
    <row r="93" spans="1:34" s="233" customFormat="1" ht="12.75">
      <c r="A93" s="942" t="s">
        <v>239</v>
      </c>
      <c r="B93" s="985">
        <f>B89+B92</f>
        <v>278321904</v>
      </c>
      <c r="C93" s="985">
        <f aca="true" t="shared" si="2" ref="C93:M93">C89+C92</f>
        <v>480000</v>
      </c>
      <c r="D93" s="985">
        <f t="shared" si="2"/>
        <v>2327340</v>
      </c>
      <c r="E93" s="985">
        <f t="shared" si="2"/>
        <v>6124194</v>
      </c>
      <c r="F93" s="985">
        <f t="shared" si="2"/>
        <v>0</v>
      </c>
      <c r="G93" s="985">
        <f t="shared" si="2"/>
        <v>6508184</v>
      </c>
      <c r="H93" s="985">
        <f t="shared" si="2"/>
        <v>82500</v>
      </c>
      <c r="I93" s="985">
        <f t="shared" si="2"/>
        <v>0</v>
      </c>
      <c r="J93" s="985">
        <f t="shared" si="2"/>
        <v>460000</v>
      </c>
      <c r="K93" s="985">
        <f t="shared" si="2"/>
        <v>265623076</v>
      </c>
      <c r="L93" s="985">
        <f t="shared" si="2"/>
        <v>4000</v>
      </c>
      <c r="M93" s="985">
        <f t="shared" si="2"/>
        <v>2327340</v>
      </c>
      <c r="N93" s="581"/>
      <c r="O93" s="581"/>
      <c r="P93" s="581"/>
      <c r="Q93" s="581"/>
      <c r="R93" s="581"/>
      <c r="S93" s="581"/>
      <c r="T93" s="581"/>
      <c r="U93" s="581"/>
      <c r="V93" s="581"/>
      <c r="W93" s="581"/>
      <c r="X93" s="581"/>
      <c r="Y93" s="581"/>
      <c r="Z93" s="581"/>
      <c r="AA93" s="581"/>
      <c r="AB93" s="581"/>
      <c r="AC93" s="581"/>
      <c r="AD93" s="581"/>
      <c r="AE93" s="581"/>
      <c r="AF93" s="581"/>
      <c r="AG93" s="581"/>
      <c r="AH93" s="581"/>
    </row>
    <row r="94" spans="1:34" s="233" customFormat="1" ht="12.75">
      <c r="A94" s="581"/>
      <c r="B94" s="580">
        <f>B93+C93+D93</f>
        <v>281129244</v>
      </c>
      <c r="C94" s="581"/>
      <c r="D94" s="581"/>
      <c r="E94" s="581"/>
      <c r="F94" s="581"/>
      <c r="G94" s="581"/>
      <c r="H94" s="581"/>
      <c r="I94" s="581"/>
      <c r="J94" s="581"/>
      <c r="K94" s="581"/>
      <c r="L94" s="581"/>
      <c r="M94" s="581"/>
      <c r="N94" s="581"/>
      <c r="O94" s="581"/>
      <c r="P94" s="581"/>
      <c r="Q94" s="581"/>
      <c r="R94" s="581"/>
      <c r="S94" s="581"/>
      <c r="T94" s="581"/>
      <c r="U94" s="581"/>
      <c r="V94" s="581"/>
      <c r="W94" s="581"/>
      <c r="X94" s="581"/>
      <c r="Y94" s="581"/>
      <c r="Z94" s="581"/>
      <c r="AA94" s="581"/>
      <c r="AB94" s="581"/>
      <c r="AC94" s="581"/>
      <c r="AD94" s="581"/>
      <c r="AE94" s="581"/>
      <c r="AF94" s="581"/>
      <c r="AG94" s="581"/>
      <c r="AH94" s="581"/>
    </row>
    <row r="95" spans="1:34" s="233" customFormat="1" ht="12.75">
      <c r="A95" s="934" t="s">
        <v>398</v>
      </c>
      <c r="B95" s="581"/>
      <c r="C95" s="581"/>
      <c r="D95" s="581"/>
      <c r="E95" s="581"/>
      <c r="F95" s="581"/>
      <c r="G95" s="581"/>
      <c r="H95" s="581"/>
      <c r="I95" s="581"/>
      <c r="J95" s="581"/>
      <c r="K95" s="581"/>
      <c r="L95" s="581"/>
      <c r="M95" s="581"/>
      <c r="N95" s="581"/>
      <c r="O95" s="581"/>
      <c r="P95" s="581"/>
      <c r="Q95" s="581"/>
      <c r="R95" s="581"/>
      <c r="S95" s="581"/>
      <c r="T95" s="581"/>
      <c r="U95" s="581"/>
      <c r="V95" s="581"/>
      <c r="W95" s="581"/>
      <c r="X95" s="581"/>
      <c r="Y95" s="581"/>
      <c r="Z95" s="581"/>
      <c r="AA95" s="581"/>
      <c r="AB95" s="581"/>
      <c r="AC95" s="581"/>
      <c r="AD95" s="581"/>
      <c r="AE95" s="581"/>
      <c r="AF95" s="581"/>
      <c r="AG95" s="581"/>
      <c r="AH95" s="581"/>
    </row>
    <row r="96" spans="1:34" s="233" customFormat="1" ht="12.75">
      <c r="A96" s="934"/>
      <c r="B96" s="581"/>
      <c r="C96" s="581"/>
      <c r="D96" s="581"/>
      <c r="E96" s="581"/>
      <c r="F96" s="581"/>
      <c r="G96" s="581"/>
      <c r="H96" s="581"/>
      <c r="I96" s="581"/>
      <c r="J96" s="581"/>
      <c r="K96" s="581"/>
      <c r="L96" s="581"/>
      <c r="M96" s="581"/>
      <c r="N96" s="581"/>
      <c r="O96" s="581"/>
      <c r="P96" s="581"/>
      <c r="Q96" s="581"/>
      <c r="R96" s="581"/>
      <c r="S96" s="581"/>
      <c r="T96" s="581"/>
      <c r="U96" s="581"/>
      <c r="V96" s="581"/>
      <c r="W96" s="581"/>
      <c r="X96" s="581"/>
      <c r="Y96" s="581"/>
      <c r="Z96" s="581"/>
      <c r="AA96" s="581"/>
      <c r="AB96" s="581"/>
      <c r="AC96" s="581"/>
      <c r="AD96" s="581"/>
      <c r="AE96" s="581"/>
      <c r="AF96" s="581"/>
      <c r="AG96" s="581"/>
      <c r="AH96" s="581"/>
    </row>
    <row r="97" spans="1:34" s="233" customFormat="1" ht="12.75">
      <c r="A97" s="934"/>
      <c r="B97" s="581"/>
      <c r="C97" s="581"/>
      <c r="D97" s="581"/>
      <c r="F97" s="581"/>
      <c r="G97" s="929" t="s">
        <v>267</v>
      </c>
      <c r="H97" s="581"/>
      <c r="I97" s="581"/>
      <c r="J97" s="581"/>
      <c r="K97" s="581"/>
      <c r="L97" s="581"/>
      <c r="M97" s="581"/>
      <c r="N97" s="581"/>
      <c r="O97" s="581"/>
      <c r="P97" s="581"/>
      <c r="Q97" s="581"/>
      <c r="R97" s="581"/>
      <c r="S97" s="581"/>
      <c r="T97" s="581"/>
      <c r="U97" s="581"/>
      <c r="V97" s="581"/>
      <c r="W97" s="581"/>
      <c r="X97" s="581"/>
      <c r="Y97" s="581"/>
      <c r="Z97" s="581"/>
      <c r="AA97" s="581"/>
      <c r="AB97" s="581"/>
      <c r="AC97" s="581"/>
      <c r="AD97" s="581"/>
      <c r="AE97" s="581"/>
      <c r="AF97" s="581"/>
      <c r="AG97" s="581"/>
      <c r="AH97" s="581"/>
    </row>
    <row r="98" spans="1:8" s="859" customFormat="1" ht="102">
      <c r="A98" s="1246" t="s">
        <v>274</v>
      </c>
      <c r="B98" s="701" t="s">
        <v>176</v>
      </c>
      <c r="C98" s="701" t="s">
        <v>1202</v>
      </c>
      <c r="D98" s="701" t="s">
        <v>1251</v>
      </c>
      <c r="E98" s="701" t="s">
        <v>1205</v>
      </c>
      <c r="F98" s="701" t="s">
        <v>1252</v>
      </c>
      <c r="G98" s="701" t="s">
        <v>1208</v>
      </c>
      <c r="H98" s="701" t="s">
        <v>1253</v>
      </c>
    </row>
    <row r="99" spans="1:8" s="859" customFormat="1" ht="12.75">
      <c r="A99" s="1247"/>
      <c r="B99" s="978" t="s">
        <v>1201</v>
      </c>
      <c r="C99" s="978" t="s">
        <v>1201</v>
      </c>
      <c r="D99" s="978" t="s">
        <v>1201</v>
      </c>
      <c r="E99" s="978" t="s">
        <v>1201</v>
      </c>
      <c r="F99" s="978" t="s">
        <v>1201</v>
      </c>
      <c r="G99" s="978" t="s">
        <v>1201</v>
      </c>
      <c r="H99" s="978" t="s">
        <v>1201</v>
      </c>
    </row>
    <row r="100" spans="1:34" s="538" customFormat="1" ht="12.75">
      <c r="A100" s="976" t="s">
        <v>1232</v>
      </c>
      <c r="B100" s="977">
        <f>SUM(C100:H100)</f>
        <v>175054224</v>
      </c>
      <c r="C100" s="977"/>
      <c r="D100" s="977">
        <v>165084482</v>
      </c>
      <c r="E100" s="977">
        <v>1490770</v>
      </c>
      <c r="F100" s="977">
        <v>1051023</v>
      </c>
      <c r="G100" s="977">
        <v>7427949</v>
      </c>
      <c r="H100" s="977"/>
      <c r="I100" s="925"/>
      <c r="J100" s="925"/>
      <c r="K100" s="925"/>
      <c r="L100" s="925"/>
      <c r="M100" s="925"/>
      <c r="N100" s="925"/>
      <c r="O100" s="925"/>
      <c r="P100" s="925"/>
      <c r="Q100" s="925"/>
      <c r="R100" s="925"/>
      <c r="S100" s="925"/>
      <c r="T100" s="925"/>
      <c r="U100" s="925"/>
      <c r="V100" s="925"/>
      <c r="W100" s="925"/>
      <c r="X100" s="925"/>
      <c r="Y100" s="925"/>
      <c r="Z100" s="925"/>
      <c r="AA100" s="925"/>
      <c r="AB100" s="925"/>
      <c r="AC100" s="925"/>
      <c r="AD100" s="925"/>
      <c r="AE100" s="925"/>
      <c r="AF100" s="925"/>
      <c r="AG100" s="925"/>
      <c r="AH100" s="925"/>
    </row>
    <row r="101" spans="1:34" s="538" customFormat="1" ht="12.75">
      <c r="A101" s="976" t="s">
        <v>1249</v>
      </c>
      <c r="B101" s="977"/>
      <c r="C101" s="977"/>
      <c r="D101" s="977"/>
      <c r="E101" s="977"/>
      <c r="F101" s="977"/>
      <c r="G101" s="977"/>
      <c r="H101" s="977"/>
      <c r="I101" s="925"/>
      <c r="J101" s="925"/>
      <c r="K101" s="925"/>
      <c r="L101" s="925"/>
      <c r="M101" s="925"/>
      <c r="N101" s="925"/>
      <c r="O101" s="925"/>
      <c r="P101" s="925"/>
      <c r="Q101" s="925"/>
      <c r="R101" s="925"/>
      <c r="S101" s="925"/>
      <c r="T101" s="925"/>
      <c r="U101" s="925"/>
      <c r="V101" s="925"/>
      <c r="W101" s="925"/>
      <c r="X101" s="925"/>
      <c r="Y101" s="925"/>
      <c r="Z101" s="925"/>
      <c r="AA101" s="925"/>
      <c r="AB101" s="925"/>
      <c r="AC101" s="925"/>
      <c r="AD101" s="925"/>
      <c r="AE101" s="925"/>
      <c r="AF101" s="925"/>
      <c r="AG101" s="925"/>
      <c r="AH101" s="925"/>
    </row>
    <row r="102" spans="1:34" s="538" customFormat="1" ht="12.75">
      <c r="A102" s="942" t="s">
        <v>1250</v>
      </c>
      <c r="B102" s="943">
        <f>B100</f>
        <v>175054224</v>
      </c>
      <c r="C102" s="943"/>
      <c r="D102" s="943"/>
      <c r="E102" s="943"/>
      <c r="F102" s="943"/>
      <c r="G102" s="943"/>
      <c r="H102" s="943"/>
      <c r="I102" s="925"/>
      <c r="J102" s="925"/>
      <c r="K102" s="925"/>
      <c r="L102" s="925"/>
      <c r="M102" s="925"/>
      <c r="N102" s="925"/>
      <c r="O102" s="925"/>
      <c r="P102" s="925"/>
      <c r="Q102" s="925"/>
      <c r="R102" s="925"/>
      <c r="S102" s="925"/>
      <c r="T102" s="925"/>
      <c r="U102" s="925"/>
      <c r="V102" s="925"/>
      <c r="W102" s="925"/>
      <c r="X102" s="925"/>
      <c r="Y102" s="925"/>
      <c r="Z102" s="925"/>
      <c r="AA102" s="925"/>
      <c r="AB102" s="925"/>
      <c r="AC102" s="925"/>
      <c r="AD102" s="925"/>
      <c r="AE102" s="925"/>
      <c r="AF102" s="925"/>
      <c r="AG102" s="925"/>
      <c r="AH102" s="925"/>
    </row>
    <row r="103" spans="1:34" s="982" customFormat="1" ht="12.75">
      <c r="A103" s="980" t="s">
        <v>345</v>
      </c>
      <c r="B103" s="981">
        <f>C103</f>
        <v>633777</v>
      </c>
      <c r="C103" s="981">
        <v>633777</v>
      </c>
      <c r="D103" s="981"/>
      <c r="E103" s="981"/>
      <c r="F103" s="981"/>
      <c r="G103" s="981"/>
      <c r="H103" s="981"/>
      <c r="I103" s="984"/>
      <c r="J103" s="984"/>
      <c r="K103" s="984"/>
      <c r="L103" s="984"/>
      <c r="M103" s="984"/>
      <c r="N103" s="984"/>
      <c r="O103" s="984"/>
      <c r="P103" s="984"/>
      <c r="Q103" s="984"/>
      <c r="R103" s="984"/>
      <c r="S103" s="984"/>
      <c r="T103" s="984"/>
      <c r="U103" s="984"/>
      <c r="V103" s="984"/>
      <c r="W103" s="984"/>
      <c r="X103" s="984"/>
      <c r="Y103" s="984"/>
      <c r="Z103" s="984"/>
      <c r="AA103" s="984"/>
      <c r="AB103" s="984"/>
      <c r="AC103" s="984"/>
      <c r="AD103" s="984"/>
      <c r="AE103" s="984"/>
      <c r="AF103" s="984"/>
      <c r="AG103" s="984"/>
      <c r="AH103" s="984"/>
    </row>
    <row r="104" spans="1:34" s="982" customFormat="1" ht="12.75">
      <c r="A104" s="980" t="s">
        <v>1245</v>
      </c>
      <c r="B104" s="981">
        <f>C104</f>
        <v>364411319</v>
      </c>
      <c r="C104" s="981">
        <v>364411319</v>
      </c>
      <c r="D104" s="981"/>
      <c r="E104" s="981"/>
      <c r="F104" s="981"/>
      <c r="G104" s="981"/>
      <c r="H104" s="981"/>
      <c r="I104" s="984"/>
      <c r="J104" s="984"/>
      <c r="K104" s="984"/>
      <c r="L104" s="984"/>
      <c r="M104" s="984"/>
      <c r="N104" s="984"/>
      <c r="O104" s="984"/>
      <c r="P104" s="984"/>
      <c r="Q104" s="984"/>
      <c r="R104" s="984"/>
      <c r="S104" s="984"/>
      <c r="T104" s="984"/>
      <c r="U104" s="984"/>
      <c r="V104" s="984"/>
      <c r="W104" s="984"/>
      <c r="X104" s="984"/>
      <c r="Y104" s="984"/>
      <c r="Z104" s="984"/>
      <c r="AA104" s="984"/>
      <c r="AB104" s="984"/>
      <c r="AC104" s="984"/>
      <c r="AD104" s="984"/>
      <c r="AE104" s="984"/>
      <c r="AF104" s="984"/>
      <c r="AG104" s="984"/>
      <c r="AH104" s="984"/>
    </row>
    <row r="105" spans="1:34" s="233" customFormat="1" ht="12.75">
      <c r="A105" s="942" t="s">
        <v>290</v>
      </c>
      <c r="B105" s="943">
        <f>B103+B104</f>
        <v>365045096</v>
      </c>
      <c r="C105" s="943"/>
      <c r="D105" s="943"/>
      <c r="E105" s="943"/>
      <c r="F105" s="943"/>
      <c r="G105" s="943"/>
      <c r="H105" s="943"/>
      <c r="I105" s="581"/>
      <c r="J105" s="581"/>
      <c r="K105" s="581"/>
      <c r="L105" s="581"/>
      <c r="M105" s="581"/>
      <c r="N105" s="581"/>
      <c r="O105" s="581"/>
      <c r="P105" s="581"/>
      <c r="Q105" s="581"/>
      <c r="R105" s="581"/>
      <c r="S105" s="581"/>
      <c r="T105" s="581"/>
      <c r="U105" s="581"/>
      <c r="V105" s="581"/>
      <c r="W105" s="581"/>
      <c r="X105" s="581"/>
      <c r="Y105" s="581"/>
      <c r="Z105" s="581"/>
      <c r="AA105" s="581"/>
      <c r="AB105" s="581"/>
      <c r="AC105" s="581"/>
      <c r="AD105" s="581"/>
      <c r="AE105" s="581"/>
      <c r="AF105" s="581"/>
      <c r="AG105" s="581"/>
      <c r="AH105" s="581"/>
    </row>
    <row r="106" spans="1:34" s="233" customFormat="1" ht="12.75">
      <c r="A106" s="942" t="s">
        <v>239</v>
      </c>
      <c r="B106" s="943">
        <f>B102+B105</f>
        <v>540099320</v>
      </c>
      <c r="C106" s="943"/>
      <c r="D106" s="943"/>
      <c r="E106" s="943"/>
      <c r="F106" s="943"/>
      <c r="G106" s="943"/>
      <c r="H106" s="943"/>
      <c r="I106" s="581"/>
      <c r="J106" s="581"/>
      <c r="K106" s="581"/>
      <c r="L106" s="581"/>
      <c r="M106" s="581"/>
      <c r="N106" s="581"/>
      <c r="O106" s="581"/>
      <c r="P106" s="581"/>
      <c r="Q106" s="581"/>
      <c r="R106" s="581"/>
      <c r="S106" s="581"/>
      <c r="T106" s="581"/>
      <c r="U106" s="581"/>
      <c r="V106" s="581"/>
      <c r="W106" s="581"/>
      <c r="X106" s="581"/>
      <c r="Y106" s="581"/>
      <c r="Z106" s="581"/>
      <c r="AA106" s="581"/>
      <c r="AB106" s="581"/>
      <c r="AC106" s="581"/>
      <c r="AD106" s="581"/>
      <c r="AE106" s="581"/>
      <c r="AF106" s="581"/>
      <c r="AG106" s="581"/>
      <c r="AH106" s="581"/>
    </row>
    <row r="107" spans="1:34" s="233" customFormat="1" ht="12.75">
      <c r="A107" s="581"/>
      <c r="B107" s="581"/>
      <c r="C107" s="581"/>
      <c r="D107" s="581"/>
      <c r="E107" s="581"/>
      <c r="F107" s="581"/>
      <c r="G107" s="581"/>
      <c r="H107" s="581"/>
      <c r="I107" s="581"/>
      <c r="J107" s="581"/>
      <c r="K107" s="581"/>
      <c r="L107" s="581"/>
      <c r="M107" s="581"/>
      <c r="N107" s="581"/>
      <c r="O107" s="581"/>
      <c r="P107" s="581"/>
      <c r="Q107" s="581"/>
      <c r="R107" s="581"/>
      <c r="S107" s="581"/>
      <c r="T107" s="581"/>
      <c r="U107" s="581"/>
      <c r="V107" s="581"/>
      <c r="W107" s="581"/>
      <c r="X107" s="581"/>
      <c r="Y107" s="581"/>
      <c r="Z107" s="581"/>
      <c r="AA107" s="581"/>
      <c r="AB107" s="581"/>
      <c r="AC107" s="581"/>
      <c r="AD107" s="581"/>
      <c r="AE107" s="581"/>
      <c r="AF107" s="581"/>
      <c r="AG107" s="581"/>
      <c r="AH107" s="581"/>
    </row>
    <row r="108" spans="1:34" s="233" customFormat="1" ht="12.75">
      <c r="A108" s="581"/>
      <c r="B108" s="581"/>
      <c r="C108" s="581"/>
      <c r="D108" s="581"/>
      <c r="E108" s="581"/>
      <c r="F108" s="581"/>
      <c r="G108" s="581"/>
      <c r="H108" s="581"/>
      <c r="I108" s="581"/>
      <c r="J108" s="581"/>
      <c r="K108" s="581"/>
      <c r="L108" s="581"/>
      <c r="M108" s="581"/>
      <c r="N108" s="581"/>
      <c r="O108" s="581"/>
      <c r="P108" s="581"/>
      <c r="Q108" s="581"/>
      <c r="R108" s="581"/>
      <c r="S108" s="581"/>
      <c r="T108" s="581"/>
      <c r="U108" s="581"/>
      <c r="V108" s="581"/>
      <c r="W108" s="581"/>
      <c r="X108" s="581"/>
      <c r="Y108" s="581"/>
      <c r="Z108" s="581"/>
      <c r="AA108" s="581"/>
      <c r="AB108" s="581"/>
      <c r="AC108" s="581"/>
      <c r="AD108" s="581"/>
      <c r="AE108" s="581"/>
      <c r="AF108" s="581"/>
      <c r="AG108" s="581"/>
      <c r="AH108" s="581"/>
    </row>
    <row r="109" spans="1:34" s="233" customFormat="1" ht="12.75">
      <c r="A109" s="934" t="s">
        <v>730</v>
      </c>
      <c r="B109" s="581"/>
      <c r="C109" s="581"/>
      <c r="D109" s="581"/>
      <c r="E109" s="581"/>
      <c r="F109" s="581"/>
      <c r="G109" s="581"/>
      <c r="H109" s="581"/>
      <c r="I109" s="581"/>
      <c r="J109" s="581"/>
      <c r="K109" s="581"/>
      <c r="L109" s="581"/>
      <c r="M109" s="581"/>
      <c r="N109" s="581"/>
      <c r="O109" s="581"/>
      <c r="P109" s="581"/>
      <c r="Q109" s="581"/>
      <c r="R109" s="581"/>
      <c r="S109" s="581"/>
      <c r="T109" s="581"/>
      <c r="U109" s="581"/>
      <c r="V109" s="581"/>
      <c r="W109" s="581"/>
      <c r="X109" s="581"/>
      <c r="Y109" s="581"/>
      <c r="Z109" s="581"/>
      <c r="AA109" s="581"/>
      <c r="AB109" s="581"/>
      <c r="AC109" s="581"/>
      <c r="AD109" s="581"/>
      <c r="AE109" s="581"/>
      <c r="AF109" s="581"/>
      <c r="AG109" s="581"/>
      <c r="AH109" s="581"/>
    </row>
    <row r="110" spans="1:34" s="233" customFormat="1" ht="12.75">
      <c r="A110" s="934"/>
      <c r="B110" s="581"/>
      <c r="C110" s="581"/>
      <c r="D110" s="581"/>
      <c r="E110" s="929" t="s">
        <v>267</v>
      </c>
      <c r="F110" s="581"/>
      <c r="G110" s="581"/>
      <c r="H110" s="581"/>
      <c r="I110" s="581"/>
      <c r="J110" s="581"/>
      <c r="K110" s="581"/>
      <c r="L110" s="581"/>
      <c r="M110" s="581"/>
      <c r="N110" s="581"/>
      <c r="O110" s="581"/>
      <c r="P110" s="581"/>
      <c r="Q110" s="581"/>
      <c r="R110" s="581"/>
      <c r="S110" s="581"/>
      <c r="T110" s="581"/>
      <c r="U110" s="581"/>
      <c r="V110" s="581"/>
      <c r="W110" s="581"/>
      <c r="X110" s="581"/>
      <c r="Y110" s="581"/>
      <c r="Z110" s="581"/>
      <c r="AA110" s="581"/>
      <c r="AB110" s="581"/>
      <c r="AC110" s="581"/>
      <c r="AD110" s="581"/>
      <c r="AE110" s="581"/>
      <c r="AF110" s="581"/>
      <c r="AG110" s="581"/>
      <c r="AH110" s="581"/>
    </row>
    <row r="111" spans="1:6" s="859" customFormat="1" ht="63.75">
      <c r="A111" s="1246" t="s">
        <v>274</v>
      </c>
      <c r="B111" s="701" t="s">
        <v>176</v>
      </c>
      <c r="C111" s="701" t="s">
        <v>1202</v>
      </c>
      <c r="D111" s="701" t="s">
        <v>1213</v>
      </c>
      <c r="E111" s="701" t="s">
        <v>1248</v>
      </c>
      <c r="F111" s="701" t="s">
        <v>1216</v>
      </c>
    </row>
    <row r="112" spans="1:6" s="859" customFormat="1" ht="12.75">
      <c r="A112" s="1247"/>
      <c r="B112" s="978" t="s">
        <v>1201</v>
      </c>
      <c r="C112" s="978" t="s">
        <v>1201</v>
      </c>
      <c r="D112" s="978" t="s">
        <v>1201</v>
      </c>
      <c r="E112" s="978" t="s">
        <v>1201</v>
      </c>
      <c r="F112" s="978" t="s">
        <v>1201</v>
      </c>
    </row>
    <row r="113" spans="1:6" s="538" customFormat="1" ht="12.75">
      <c r="A113" s="976" t="s">
        <v>339</v>
      </c>
      <c r="B113" s="977">
        <f>SUM(C113:F113)</f>
        <v>54692</v>
      </c>
      <c r="C113" s="977"/>
      <c r="D113" s="977"/>
      <c r="E113" s="977">
        <v>52407</v>
      </c>
      <c r="F113" s="1034">
        <v>2285</v>
      </c>
    </row>
    <row r="114" spans="1:6" s="538" customFormat="1" ht="12.75">
      <c r="A114" s="942" t="s">
        <v>28</v>
      </c>
      <c r="B114" s="977">
        <f>SUM(C114:F114)</f>
        <v>54692</v>
      </c>
      <c r="C114" s="943"/>
      <c r="D114" s="943"/>
      <c r="E114" s="943">
        <f>E113</f>
        <v>52407</v>
      </c>
      <c r="F114" s="943">
        <f>F113</f>
        <v>2285</v>
      </c>
    </row>
    <row r="115" spans="1:6" s="982" customFormat="1" ht="12.75">
      <c r="A115" s="980" t="s">
        <v>1234</v>
      </c>
      <c r="B115" s="981">
        <f>SUM(C115:E115)</f>
        <v>561857</v>
      </c>
      <c r="C115" s="981">
        <v>561857</v>
      </c>
      <c r="D115" s="981"/>
      <c r="E115" s="981"/>
      <c r="F115" s="1035"/>
    </row>
    <row r="116" spans="1:6" s="982" customFormat="1" ht="12.75">
      <c r="A116" s="980" t="s">
        <v>1245</v>
      </c>
      <c r="B116" s="981">
        <f>SUM(C116:E116)</f>
        <v>226642757</v>
      </c>
      <c r="C116" s="981">
        <v>226642757</v>
      </c>
      <c r="D116" s="981"/>
      <c r="E116" s="981"/>
      <c r="F116" s="1035"/>
    </row>
    <row r="117" spans="1:6" s="538" customFormat="1" ht="12.75">
      <c r="A117" s="942" t="s">
        <v>1247</v>
      </c>
      <c r="B117" s="943">
        <f>B115+B116</f>
        <v>227204614</v>
      </c>
      <c r="C117" s="943"/>
      <c r="D117" s="943"/>
      <c r="E117" s="943"/>
      <c r="F117" s="1034"/>
    </row>
    <row r="118" spans="1:6" s="538" customFormat="1" ht="12.75">
      <c r="A118" s="942" t="s">
        <v>353</v>
      </c>
      <c r="B118" s="943">
        <f>B114+B117</f>
        <v>227259306</v>
      </c>
      <c r="C118" s="943"/>
      <c r="D118" s="943"/>
      <c r="E118" s="943"/>
      <c r="F118" s="1034"/>
    </row>
    <row r="119" spans="1:34" s="538" customFormat="1" ht="12.75">
      <c r="A119" s="935"/>
      <c r="B119" s="936"/>
      <c r="C119" s="936"/>
      <c r="D119" s="936"/>
      <c r="E119" s="925"/>
      <c r="F119" s="925"/>
      <c r="G119" s="925"/>
      <c r="H119" s="925"/>
      <c r="I119" s="925"/>
      <c r="J119" s="925"/>
      <c r="K119" s="925"/>
      <c r="L119" s="925"/>
      <c r="M119" s="925"/>
      <c r="N119" s="925"/>
      <c r="O119" s="925"/>
      <c r="P119" s="925"/>
      <c r="Q119" s="925"/>
      <c r="R119" s="925"/>
      <c r="S119" s="925"/>
      <c r="T119" s="925"/>
      <c r="U119" s="925"/>
      <c r="V119" s="925"/>
      <c r="W119" s="925"/>
      <c r="X119" s="925"/>
      <c r="Y119" s="925"/>
      <c r="Z119" s="925"/>
      <c r="AA119" s="925"/>
      <c r="AB119" s="925"/>
      <c r="AC119" s="925"/>
      <c r="AD119" s="925"/>
      <c r="AE119" s="925"/>
      <c r="AF119" s="925"/>
      <c r="AG119" s="925"/>
      <c r="AH119" s="925"/>
    </row>
    <row r="120" spans="1:34" s="538" customFormat="1" ht="20.25" customHeight="1">
      <c r="A120" s="925"/>
      <c r="B120" s="925"/>
      <c r="C120" s="925"/>
      <c r="D120" s="925"/>
      <c r="E120" s="925"/>
      <c r="F120" s="925"/>
      <c r="G120" s="925"/>
      <c r="H120" s="925"/>
      <c r="I120" s="925"/>
      <c r="J120" s="925"/>
      <c r="K120" s="925"/>
      <c r="L120" s="925"/>
      <c r="M120" s="925"/>
      <c r="N120" s="925"/>
      <c r="O120" s="925"/>
      <c r="P120" s="925"/>
      <c r="Q120" s="925"/>
      <c r="R120" s="925"/>
      <c r="S120" s="925"/>
      <c r="T120" s="925"/>
      <c r="U120" s="925"/>
      <c r="V120" s="925"/>
      <c r="W120" s="925"/>
      <c r="X120" s="925"/>
      <c r="Y120" s="925"/>
      <c r="Z120" s="925"/>
      <c r="AA120" s="925"/>
      <c r="AB120" s="925"/>
      <c r="AC120" s="925"/>
      <c r="AD120" s="925"/>
      <c r="AE120" s="925"/>
      <c r="AF120" s="925"/>
      <c r="AG120" s="925"/>
      <c r="AH120" s="925"/>
    </row>
    <row r="121" spans="1:34" s="233" customFormat="1" ht="12.75">
      <c r="A121" s="934" t="s">
        <v>731</v>
      </c>
      <c r="B121" s="581"/>
      <c r="C121" s="581"/>
      <c r="D121" s="581"/>
      <c r="E121" s="581"/>
      <c r="F121" s="581"/>
      <c r="G121" s="581"/>
      <c r="H121" s="581"/>
      <c r="I121" s="581"/>
      <c r="J121" s="581"/>
      <c r="K121" s="581"/>
      <c r="L121" s="581"/>
      <c r="M121" s="581"/>
      <c r="N121" s="581"/>
      <c r="O121" s="581"/>
      <c r="P121" s="581"/>
      <c r="Q121" s="581"/>
      <c r="R121" s="581"/>
      <c r="S121" s="581"/>
      <c r="T121" s="581"/>
      <c r="U121" s="581"/>
      <c r="V121" s="581"/>
      <c r="W121" s="581"/>
      <c r="X121" s="581"/>
      <c r="Y121" s="581"/>
      <c r="Z121" s="581"/>
      <c r="AA121" s="581"/>
      <c r="AB121" s="581"/>
      <c r="AC121" s="581"/>
      <c r="AD121" s="581"/>
      <c r="AE121" s="581"/>
      <c r="AF121" s="581"/>
      <c r="AG121" s="581"/>
      <c r="AH121" s="581"/>
    </row>
    <row r="122" spans="1:34" s="233" customFormat="1" ht="12.75">
      <c r="A122" s="581"/>
      <c r="B122" s="581"/>
      <c r="C122" s="581"/>
      <c r="D122" s="581"/>
      <c r="E122" s="581"/>
      <c r="F122" s="937" t="s">
        <v>267</v>
      </c>
      <c r="G122" s="581"/>
      <c r="H122" s="581"/>
      <c r="I122" s="581"/>
      <c r="J122" s="581"/>
      <c r="K122" s="581"/>
      <c r="L122" s="581"/>
      <c r="M122" s="581"/>
      <c r="N122" s="581"/>
      <c r="O122" s="581"/>
      <c r="P122" s="581"/>
      <c r="Q122" s="581"/>
      <c r="R122" s="581"/>
      <c r="S122" s="581"/>
      <c r="T122" s="581"/>
      <c r="U122" s="581"/>
      <c r="V122" s="581"/>
      <c r="W122" s="581"/>
      <c r="X122" s="581"/>
      <c r="Y122" s="581"/>
      <c r="Z122" s="581"/>
      <c r="AA122" s="581"/>
      <c r="AB122" s="581"/>
      <c r="AC122" s="581"/>
      <c r="AD122" s="581"/>
      <c r="AE122" s="581"/>
      <c r="AF122" s="581"/>
      <c r="AG122" s="581"/>
      <c r="AH122" s="581"/>
    </row>
    <row r="123" spans="1:7" s="859" customFormat="1" ht="89.25">
      <c r="A123" s="1246" t="s">
        <v>274</v>
      </c>
      <c r="B123" s="701" t="s">
        <v>176</v>
      </c>
      <c r="C123" s="701" t="s">
        <v>1202</v>
      </c>
      <c r="D123" s="701" t="s">
        <v>1244</v>
      </c>
      <c r="E123" s="701" t="s">
        <v>1243</v>
      </c>
      <c r="F123" s="701" t="s">
        <v>1240</v>
      </c>
      <c r="G123" s="701" t="s">
        <v>1242</v>
      </c>
    </row>
    <row r="124" spans="1:7" s="859" customFormat="1" ht="12.75">
      <c r="A124" s="1247"/>
      <c r="B124" s="978" t="s">
        <v>1201</v>
      </c>
      <c r="C124" s="978" t="s">
        <v>1201</v>
      </c>
      <c r="D124" s="978" t="s">
        <v>1201</v>
      </c>
      <c r="E124" s="978" t="s">
        <v>1201</v>
      </c>
      <c r="F124" s="978" t="s">
        <v>1201</v>
      </c>
      <c r="G124" s="978" t="s">
        <v>1201</v>
      </c>
    </row>
    <row r="125" spans="1:7" s="538" customFormat="1" ht="12.75">
      <c r="A125" s="976" t="s">
        <v>1246</v>
      </c>
      <c r="B125" s="977"/>
      <c r="C125" s="977"/>
      <c r="D125" s="977"/>
      <c r="E125" s="977"/>
      <c r="F125" s="977"/>
      <c r="G125" s="977"/>
    </row>
    <row r="126" spans="1:7" s="538" customFormat="1" ht="12.75">
      <c r="A126" s="976" t="s">
        <v>1232</v>
      </c>
      <c r="B126" s="977">
        <f>SUM(C126:G126)</f>
        <v>13195675</v>
      </c>
      <c r="C126" s="977"/>
      <c r="D126" s="977">
        <v>185820</v>
      </c>
      <c r="E126" s="977">
        <v>6200</v>
      </c>
      <c r="F126" s="977">
        <v>13003655</v>
      </c>
      <c r="G126" s="977"/>
    </row>
    <row r="127" spans="1:7" s="538" customFormat="1" ht="12.75">
      <c r="A127" s="942" t="s">
        <v>28</v>
      </c>
      <c r="B127" s="943">
        <f aca="true" t="shared" si="3" ref="B127:G127">B126</f>
        <v>13195675</v>
      </c>
      <c r="C127" s="943">
        <f t="shared" si="3"/>
        <v>0</v>
      </c>
      <c r="D127" s="943">
        <f t="shared" si="3"/>
        <v>185820</v>
      </c>
      <c r="E127" s="943">
        <f t="shared" si="3"/>
        <v>6200</v>
      </c>
      <c r="F127" s="943">
        <f t="shared" si="3"/>
        <v>13003655</v>
      </c>
      <c r="G127" s="943">
        <f t="shared" si="3"/>
        <v>0</v>
      </c>
    </row>
    <row r="128" spans="1:7" s="982" customFormat="1" ht="12.75">
      <c r="A128" s="980" t="s">
        <v>1234</v>
      </c>
      <c r="B128" s="981">
        <f>C128</f>
        <v>544969</v>
      </c>
      <c r="C128" s="981">
        <v>544969</v>
      </c>
      <c r="D128" s="981"/>
      <c r="E128" s="981"/>
      <c r="F128" s="981"/>
      <c r="G128" s="981"/>
    </row>
    <row r="129" spans="1:7" s="982" customFormat="1" ht="12.75">
      <c r="A129" s="980" t="s">
        <v>1245</v>
      </c>
      <c r="B129" s="981">
        <f>C129</f>
        <v>66720441</v>
      </c>
      <c r="C129" s="981">
        <v>66720441</v>
      </c>
      <c r="D129" s="981"/>
      <c r="E129" s="981"/>
      <c r="F129" s="981"/>
      <c r="G129" s="981"/>
    </row>
    <row r="130" spans="1:7" s="538" customFormat="1" ht="12.75">
      <c r="A130" s="942" t="s">
        <v>290</v>
      </c>
      <c r="B130" s="943">
        <f>B128+B129</f>
        <v>67265410</v>
      </c>
      <c r="C130" s="943"/>
      <c r="D130" s="943"/>
      <c r="E130" s="943"/>
      <c r="F130" s="943"/>
      <c r="G130" s="943"/>
    </row>
    <row r="131" spans="1:7" s="538" customFormat="1" ht="12.75">
      <c r="A131" s="942" t="s">
        <v>353</v>
      </c>
      <c r="B131" s="943">
        <f>B127+B130</f>
        <v>80461085</v>
      </c>
      <c r="C131" s="943"/>
      <c r="D131" s="943"/>
      <c r="E131" s="943"/>
      <c r="F131" s="943"/>
      <c r="G131" s="943"/>
    </row>
    <row r="132" spans="1:7" s="538" customFormat="1" ht="12.75">
      <c r="A132" s="932"/>
      <c r="B132" s="933"/>
      <c r="C132" s="933"/>
      <c r="D132" s="933"/>
      <c r="E132" s="933"/>
      <c r="F132" s="933"/>
      <c r="G132" s="933"/>
    </row>
    <row r="133" spans="1:7" s="538" customFormat="1" ht="12.75">
      <c r="A133" s="932"/>
      <c r="B133" s="933"/>
      <c r="C133" s="933"/>
      <c r="D133" s="933"/>
      <c r="E133" s="933"/>
      <c r="F133" s="933"/>
      <c r="G133" s="933"/>
    </row>
    <row r="134" spans="1:34" s="233" customFormat="1" ht="12.75">
      <c r="A134" s="934" t="s">
        <v>732</v>
      </c>
      <c r="B134" s="581"/>
      <c r="C134" s="581"/>
      <c r="D134" s="581"/>
      <c r="E134" s="581"/>
      <c r="F134" s="581"/>
      <c r="G134" s="581"/>
      <c r="H134" s="581"/>
      <c r="I134" s="581"/>
      <c r="J134" s="581"/>
      <c r="K134" s="581"/>
      <c r="L134" s="581"/>
      <c r="M134" s="581"/>
      <c r="N134" s="581"/>
      <c r="O134" s="581"/>
      <c r="P134" s="581"/>
      <c r="Q134" s="581"/>
      <c r="R134" s="581"/>
      <c r="S134" s="581"/>
      <c r="T134" s="581"/>
      <c r="U134" s="581"/>
      <c r="V134" s="581"/>
      <c r="W134" s="581"/>
      <c r="X134" s="581"/>
      <c r="Y134" s="581"/>
      <c r="Z134" s="581"/>
      <c r="AA134" s="581"/>
      <c r="AB134" s="581"/>
      <c r="AC134" s="581"/>
      <c r="AD134" s="581"/>
      <c r="AE134" s="581"/>
      <c r="AF134" s="581"/>
      <c r="AG134" s="581"/>
      <c r="AH134" s="581"/>
    </row>
    <row r="135" spans="1:34" s="233" customFormat="1" ht="12.75">
      <c r="A135" s="934"/>
      <c r="B135" s="581"/>
      <c r="C135" s="581"/>
      <c r="D135" s="581"/>
      <c r="E135" s="581"/>
      <c r="F135" s="581"/>
      <c r="G135" s="581"/>
      <c r="H135" s="581"/>
      <c r="I135" s="929" t="s">
        <v>267</v>
      </c>
      <c r="J135" s="581"/>
      <c r="K135" s="581"/>
      <c r="L135" s="581"/>
      <c r="M135" s="581"/>
      <c r="N135" s="581"/>
      <c r="O135" s="581"/>
      <c r="P135" s="581"/>
      <c r="Q135" s="581"/>
      <c r="R135" s="581"/>
      <c r="S135" s="581"/>
      <c r="T135" s="581"/>
      <c r="U135" s="581"/>
      <c r="V135" s="581"/>
      <c r="W135" s="581"/>
      <c r="X135" s="581"/>
      <c r="Y135" s="581"/>
      <c r="Z135" s="581"/>
      <c r="AA135" s="581"/>
      <c r="AB135" s="581"/>
      <c r="AC135" s="581"/>
      <c r="AD135" s="581"/>
      <c r="AE135" s="581"/>
      <c r="AF135" s="581"/>
      <c r="AG135" s="581"/>
      <c r="AH135" s="581"/>
    </row>
    <row r="136" spans="1:12" s="859" customFormat="1" ht="114.75">
      <c r="A136" s="1246" t="s">
        <v>274</v>
      </c>
      <c r="B136" s="1244" t="s">
        <v>176</v>
      </c>
      <c r="C136" s="1245"/>
      <c r="D136" s="701" t="s">
        <v>1221</v>
      </c>
      <c r="E136" s="701" t="s">
        <v>1202</v>
      </c>
      <c r="F136" s="701" t="s">
        <v>1226</v>
      </c>
      <c r="G136" s="701" t="s">
        <v>1227</v>
      </c>
      <c r="H136" s="701" t="s">
        <v>1228</v>
      </c>
      <c r="I136" s="701" t="s">
        <v>1228</v>
      </c>
      <c r="J136" s="701" t="s">
        <v>1235</v>
      </c>
      <c r="K136" s="701" t="s">
        <v>1235</v>
      </c>
      <c r="L136" s="701" t="s">
        <v>1328</v>
      </c>
    </row>
    <row r="137" spans="1:12" s="859" customFormat="1" ht="12.75">
      <c r="A137" s="1247"/>
      <c r="B137" s="978" t="s">
        <v>1201</v>
      </c>
      <c r="C137" s="978" t="s">
        <v>1231</v>
      </c>
      <c r="D137" s="978" t="s">
        <v>1201</v>
      </c>
      <c r="E137" s="978" t="s">
        <v>1201</v>
      </c>
      <c r="F137" s="978" t="s">
        <v>1201</v>
      </c>
      <c r="G137" s="978" t="s">
        <v>1201</v>
      </c>
      <c r="H137" s="978" t="s">
        <v>1201</v>
      </c>
      <c r="I137" s="978" t="s">
        <v>1330</v>
      </c>
      <c r="J137" s="978" t="s">
        <v>1201</v>
      </c>
      <c r="K137" s="978" t="s">
        <v>1330</v>
      </c>
      <c r="L137" s="978" t="s">
        <v>1201</v>
      </c>
    </row>
    <row r="138" spans="1:12" s="859" customFormat="1" ht="12.75">
      <c r="A138" s="976" t="s">
        <v>1232</v>
      </c>
      <c r="B138" s="977">
        <f>D138+F138+G138+H138+J138+L138</f>
        <v>49889302</v>
      </c>
      <c r="C138" s="977">
        <f>I138+K138</f>
        <v>9036942</v>
      </c>
      <c r="D138" s="977">
        <v>3187350</v>
      </c>
      <c r="E138" s="977"/>
      <c r="F138" s="977">
        <v>182060</v>
      </c>
      <c r="G138" s="977">
        <v>18281668</v>
      </c>
      <c r="H138" s="977">
        <v>1457990</v>
      </c>
      <c r="I138" s="977">
        <v>23160</v>
      </c>
      <c r="J138" s="977">
        <v>7570456</v>
      </c>
      <c r="K138" s="977">
        <v>9013782</v>
      </c>
      <c r="L138" s="977">
        <v>19209778</v>
      </c>
    </row>
    <row r="139" spans="1:12" s="859" customFormat="1" ht="12.75">
      <c r="A139" s="976" t="s">
        <v>1233</v>
      </c>
      <c r="B139" s="977"/>
      <c r="C139" s="977"/>
      <c r="D139" s="977"/>
      <c r="E139" s="977"/>
      <c r="F139" s="977"/>
      <c r="G139" s="977"/>
      <c r="H139" s="977"/>
      <c r="I139" s="977"/>
      <c r="J139" s="977"/>
      <c r="K139" s="977"/>
      <c r="L139" s="977"/>
    </row>
    <row r="140" spans="1:12" s="859" customFormat="1" ht="12.75">
      <c r="A140" s="976" t="s">
        <v>342</v>
      </c>
      <c r="B140" s="977"/>
      <c r="C140" s="977"/>
      <c r="D140" s="977"/>
      <c r="E140" s="977"/>
      <c r="F140" s="977"/>
      <c r="G140" s="977"/>
      <c r="H140" s="977"/>
      <c r="I140" s="977"/>
      <c r="J140" s="977"/>
      <c r="K140" s="977"/>
      <c r="L140" s="977"/>
    </row>
    <row r="141" spans="1:12" s="859" customFormat="1" ht="12.75">
      <c r="A141" s="942" t="s">
        <v>28</v>
      </c>
      <c r="B141" s="943"/>
      <c r="C141" s="943"/>
      <c r="D141" s="943"/>
      <c r="E141" s="943"/>
      <c r="F141" s="943"/>
      <c r="G141" s="943"/>
      <c r="H141" s="943"/>
      <c r="I141" s="943"/>
      <c r="J141" s="943"/>
      <c r="K141" s="943"/>
      <c r="L141" s="943"/>
    </row>
    <row r="142" spans="1:12" s="982" customFormat="1" ht="12.75">
      <c r="A142" s="980" t="s">
        <v>1234</v>
      </c>
      <c r="B142" s="983">
        <v>676117</v>
      </c>
      <c r="C142" s="983"/>
      <c r="D142" s="981"/>
      <c r="E142" s="981">
        <v>676117</v>
      </c>
      <c r="F142" s="981"/>
      <c r="G142" s="981"/>
      <c r="H142" s="981"/>
      <c r="I142" s="981"/>
      <c r="J142" s="981"/>
      <c r="K142" s="981"/>
      <c r="L142" s="981"/>
    </row>
    <row r="143" spans="1:12" s="982" customFormat="1" ht="12.75">
      <c r="A143" s="980" t="s">
        <v>348</v>
      </c>
      <c r="B143" s="983">
        <v>170831254</v>
      </c>
      <c r="C143" s="983"/>
      <c r="D143" s="981"/>
      <c r="E143" s="981">
        <v>170831254</v>
      </c>
      <c r="F143" s="981"/>
      <c r="G143" s="981"/>
      <c r="H143" s="981"/>
      <c r="I143" s="981"/>
      <c r="J143" s="981"/>
      <c r="K143" s="981"/>
      <c r="L143" s="981"/>
    </row>
    <row r="144" spans="1:12" s="859" customFormat="1" ht="12.75">
      <c r="A144" s="942" t="s">
        <v>290</v>
      </c>
      <c r="B144" s="943"/>
      <c r="C144" s="943"/>
      <c r="D144" s="943"/>
      <c r="E144" s="943"/>
      <c r="F144" s="943"/>
      <c r="G144" s="943"/>
      <c r="H144" s="943"/>
      <c r="I144" s="943"/>
      <c r="J144" s="943"/>
      <c r="K144" s="943"/>
      <c r="L144" s="943"/>
    </row>
    <row r="145" spans="1:12" s="859" customFormat="1" ht="12.75">
      <c r="A145" s="942" t="s">
        <v>353</v>
      </c>
      <c r="B145" s="943">
        <f>SUM(B138:B144)</f>
        <v>221396673</v>
      </c>
      <c r="C145" s="943">
        <f>SUM(C138:C144)</f>
        <v>9036942</v>
      </c>
      <c r="D145" s="943"/>
      <c r="E145" s="943"/>
      <c r="F145" s="943"/>
      <c r="G145" s="943"/>
      <c r="H145" s="943"/>
      <c r="I145" s="943"/>
      <c r="J145" s="943"/>
      <c r="K145" s="943"/>
      <c r="L145" s="943"/>
    </row>
    <row r="146" spans="1:34" s="233" customFormat="1" ht="12.75">
      <c r="A146" s="581"/>
      <c r="B146" s="580">
        <f>B145+C145</f>
        <v>230433615</v>
      </c>
      <c r="C146" s="581"/>
      <c r="D146" s="581"/>
      <c r="E146" s="581"/>
      <c r="F146" s="581"/>
      <c r="G146" s="581"/>
      <c r="H146" s="581"/>
      <c r="I146" s="581"/>
      <c r="J146" s="581"/>
      <c r="K146" s="581"/>
      <c r="L146" s="581"/>
      <c r="M146" s="581"/>
      <c r="N146" s="581"/>
      <c r="O146" s="581"/>
      <c r="P146" s="581"/>
      <c r="Q146" s="581"/>
      <c r="R146" s="581"/>
      <c r="S146" s="581"/>
      <c r="T146" s="581"/>
      <c r="U146" s="581"/>
      <c r="V146" s="581"/>
      <c r="W146" s="581"/>
      <c r="X146" s="581"/>
      <c r="Y146" s="581"/>
      <c r="Z146" s="581"/>
      <c r="AA146" s="581"/>
      <c r="AB146" s="581"/>
      <c r="AC146" s="581"/>
      <c r="AD146" s="581"/>
      <c r="AE146" s="581"/>
      <c r="AF146" s="581"/>
      <c r="AG146" s="581"/>
      <c r="AH146" s="581"/>
    </row>
    <row r="147" spans="1:34" s="233" customFormat="1" ht="12.75">
      <c r="A147" s="581"/>
      <c r="B147" s="581"/>
      <c r="C147" s="581"/>
      <c r="D147" s="581"/>
      <c r="E147" s="581"/>
      <c r="F147" s="581"/>
      <c r="G147" s="581"/>
      <c r="H147" s="581"/>
      <c r="I147" s="581"/>
      <c r="J147" s="581"/>
      <c r="K147" s="581"/>
      <c r="L147" s="581"/>
      <c r="M147" s="581"/>
      <c r="N147" s="581"/>
      <c r="O147" s="581"/>
      <c r="P147" s="581"/>
      <c r="Q147" s="581"/>
      <c r="R147" s="581"/>
      <c r="S147" s="581"/>
      <c r="T147" s="581"/>
      <c r="U147" s="581"/>
      <c r="V147" s="581"/>
      <c r="W147" s="581"/>
      <c r="X147" s="581"/>
      <c r="Y147" s="581"/>
      <c r="Z147" s="581"/>
      <c r="AA147" s="581"/>
      <c r="AB147" s="581"/>
      <c r="AC147" s="581"/>
      <c r="AD147" s="581"/>
      <c r="AE147" s="581"/>
      <c r="AF147" s="581"/>
      <c r="AG147" s="581"/>
      <c r="AH147" s="581"/>
    </row>
    <row r="148" spans="1:34" s="233" customFormat="1" ht="12.75">
      <c r="A148" s="581"/>
      <c r="B148" s="581"/>
      <c r="C148" s="581"/>
      <c r="D148" s="581"/>
      <c r="E148" s="581"/>
      <c r="F148" s="581"/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  <c r="Q148" s="581"/>
      <c r="R148" s="581"/>
      <c r="S148" s="581"/>
      <c r="T148" s="581"/>
      <c r="U148" s="581"/>
      <c r="V148" s="581"/>
      <c r="W148" s="581"/>
      <c r="X148" s="581"/>
      <c r="Y148" s="581"/>
      <c r="Z148" s="581"/>
      <c r="AA148" s="581"/>
      <c r="AB148" s="581"/>
      <c r="AC148" s="581"/>
      <c r="AD148" s="581"/>
      <c r="AE148" s="581"/>
      <c r="AF148" s="581"/>
      <c r="AG148" s="581"/>
      <c r="AH148" s="581"/>
    </row>
    <row r="149" spans="1:34" s="233" customFormat="1" ht="12.75">
      <c r="A149" s="581"/>
      <c r="B149" s="581"/>
      <c r="C149" s="581"/>
      <c r="D149" s="581"/>
      <c r="E149" s="581"/>
      <c r="F149" s="581"/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  <c r="Q149" s="581"/>
      <c r="R149" s="581"/>
      <c r="S149" s="581"/>
      <c r="T149" s="581"/>
      <c r="U149" s="581"/>
      <c r="V149" s="581"/>
      <c r="W149" s="581"/>
      <c r="X149" s="581"/>
      <c r="Y149" s="581"/>
      <c r="Z149" s="581"/>
      <c r="AA149" s="581"/>
      <c r="AB149" s="581"/>
      <c r="AC149" s="581"/>
      <c r="AD149" s="581"/>
      <c r="AE149" s="581"/>
      <c r="AF149" s="581"/>
      <c r="AG149" s="581"/>
      <c r="AH149" s="581"/>
    </row>
    <row r="150" spans="1:34" s="233" customFormat="1" ht="12.75">
      <c r="A150" s="581"/>
      <c r="B150" s="581"/>
      <c r="C150" s="581"/>
      <c r="D150" s="581"/>
      <c r="E150" s="581"/>
      <c r="F150" s="581"/>
      <c r="G150" s="581"/>
      <c r="H150" s="581"/>
      <c r="I150" s="581"/>
      <c r="J150" s="581"/>
      <c r="K150" s="581"/>
      <c r="L150" s="581"/>
      <c r="M150" s="581"/>
      <c r="N150" s="581"/>
      <c r="O150" s="581"/>
      <c r="P150" s="581"/>
      <c r="Q150" s="581"/>
      <c r="R150" s="581"/>
      <c r="S150" s="581"/>
      <c r="T150" s="581"/>
      <c r="U150" s="581"/>
      <c r="V150" s="581"/>
      <c r="W150" s="581"/>
      <c r="X150" s="581"/>
      <c r="Y150" s="581"/>
      <c r="Z150" s="581"/>
      <c r="AA150" s="581"/>
      <c r="AB150" s="581"/>
      <c r="AC150" s="581"/>
      <c r="AD150" s="581"/>
      <c r="AE150" s="581"/>
      <c r="AF150" s="581"/>
      <c r="AG150" s="581"/>
      <c r="AH150" s="581"/>
    </row>
    <row r="151" spans="1:34" s="233" customFormat="1" ht="12.75">
      <c r="A151" s="581"/>
      <c r="B151" s="581"/>
      <c r="C151" s="581"/>
      <c r="D151" s="581"/>
      <c r="E151" s="581"/>
      <c r="F151" s="581"/>
      <c r="G151" s="581"/>
      <c r="H151" s="581"/>
      <c r="I151" s="581"/>
      <c r="J151" s="581"/>
      <c r="K151" s="581"/>
      <c r="L151" s="581"/>
      <c r="M151" s="581"/>
      <c r="N151" s="581"/>
      <c r="O151" s="581"/>
      <c r="P151" s="581"/>
      <c r="Q151" s="581"/>
      <c r="R151" s="581"/>
      <c r="S151" s="581"/>
      <c r="T151" s="581"/>
      <c r="U151" s="581"/>
      <c r="V151" s="581"/>
      <c r="W151" s="581"/>
      <c r="X151" s="581"/>
      <c r="Y151" s="581"/>
      <c r="Z151" s="581"/>
      <c r="AA151" s="581"/>
      <c r="AB151" s="581"/>
      <c r="AC151" s="581"/>
      <c r="AD151" s="581"/>
      <c r="AE151" s="581"/>
      <c r="AF151" s="581"/>
      <c r="AG151" s="581"/>
      <c r="AH151" s="581"/>
    </row>
    <row r="152" spans="1:34" s="233" customFormat="1" ht="12.75">
      <c r="A152" s="581"/>
      <c r="B152" s="581"/>
      <c r="C152" s="581"/>
      <c r="D152" s="581"/>
      <c r="E152" s="581"/>
      <c r="F152" s="581"/>
      <c r="G152" s="581"/>
      <c r="H152" s="581"/>
      <c r="I152" s="581"/>
      <c r="J152" s="581"/>
      <c r="K152" s="581"/>
      <c r="L152" s="581"/>
      <c r="M152" s="581"/>
      <c r="N152" s="581"/>
      <c r="O152" s="581"/>
      <c r="P152" s="581"/>
      <c r="Q152" s="581"/>
      <c r="R152" s="581"/>
      <c r="S152" s="581"/>
      <c r="T152" s="581"/>
      <c r="U152" s="581"/>
      <c r="V152" s="581"/>
      <c r="W152" s="581"/>
      <c r="X152" s="581"/>
      <c r="Y152" s="581"/>
      <c r="Z152" s="581"/>
      <c r="AA152" s="581"/>
      <c r="AB152" s="581"/>
      <c r="AC152" s="581"/>
      <c r="AD152" s="581"/>
      <c r="AE152" s="581"/>
      <c r="AF152" s="581"/>
      <c r="AG152" s="581"/>
      <c r="AH152" s="581"/>
    </row>
    <row r="153" spans="1:34" s="233" customFormat="1" ht="12.75">
      <c r="A153" s="581"/>
      <c r="B153" s="581"/>
      <c r="C153" s="581"/>
      <c r="D153" s="581"/>
      <c r="E153" s="581"/>
      <c r="F153" s="581"/>
      <c r="G153" s="581"/>
      <c r="H153" s="581"/>
      <c r="I153" s="581"/>
      <c r="J153" s="581"/>
      <c r="K153" s="581"/>
      <c r="L153" s="581"/>
      <c r="M153" s="581"/>
      <c r="N153" s="581"/>
      <c r="O153" s="581"/>
      <c r="P153" s="581"/>
      <c r="Q153" s="581"/>
      <c r="R153" s="581"/>
      <c r="S153" s="581"/>
      <c r="T153" s="581"/>
      <c r="U153" s="581"/>
      <c r="V153" s="581"/>
      <c r="W153" s="581"/>
      <c r="X153" s="581"/>
      <c r="Y153" s="581"/>
      <c r="Z153" s="581"/>
      <c r="AA153" s="581"/>
      <c r="AB153" s="581"/>
      <c r="AC153" s="581"/>
      <c r="AD153" s="581"/>
      <c r="AE153" s="581"/>
      <c r="AF153" s="581"/>
      <c r="AG153" s="581"/>
      <c r="AH153" s="581"/>
    </row>
    <row r="154" spans="1:34" s="233" customFormat="1" ht="12.75">
      <c r="A154" s="581"/>
      <c r="B154" s="581"/>
      <c r="C154" s="581"/>
      <c r="D154" s="581"/>
      <c r="E154" s="581"/>
      <c r="F154" s="581"/>
      <c r="G154" s="581"/>
      <c r="H154" s="581"/>
      <c r="I154" s="581"/>
      <c r="J154" s="581"/>
      <c r="K154" s="581"/>
      <c r="L154" s="581"/>
      <c r="M154" s="581"/>
      <c r="N154" s="581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  <c r="AC154" s="581"/>
      <c r="AD154" s="581"/>
      <c r="AE154" s="581"/>
      <c r="AF154" s="581"/>
      <c r="AG154" s="581"/>
      <c r="AH154" s="581"/>
    </row>
    <row r="155" spans="1:34" s="233" customFormat="1" ht="12.75">
      <c r="A155" s="581"/>
      <c r="B155" s="581"/>
      <c r="C155" s="581"/>
      <c r="D155" s="581"/>
      <c r="E155" s="581"/>
      <c r="F155" s="581"/>
      <c r="G155" s="581"/>
      <c r="H155" s="581"/>
      <c r="I155" s="581"/>
      <c r="J155" s="581"/>
      <c r="K155" s="581"/>
      <c r="L155" s="581"/>
      <c r="M155" s="581"/>
      <c r="N155" s="581"/>
      <c r="O155" s="581"/>
      <c r="P155" s="581"/>
      <c r="Q155" s="581"/>
      <c r="R155" s="581"/>
      <c r="S155" s="581"/>
      <c r="T155" s="581"/>
      <c r="U155" s="581"/>
      <c r="V155" s="581"/>
      <c r="W155" s="581"/>
      <c r="X155" s="581"/>
      <c r="Y155" s="581"/>
      <c r="Z155" s="581"/>
      <c r="AA155" s="581"/>
      <c r="AB155" s="581"/>
      <c r="AC155" s="581"/>
      <c r="AD155" s="581"/>
      <c r="AE155" s="581"/>
      <c r="AF155" s="581"/>
      <c r="AG155" s="581"/>
      <c r="AH155" s="581"/>
    </row>
    <row r="156" spans="1:34" s="233" customFormat="1" ht="12.75">
      <c r="A156" s="581"/>
      <c r="B156" s="581"/>
      <c r="C156" s="581"/>
      <c r="D156" s="581"/>
      <c r="E156" s="581"/>
      <c r="F156" s="581"/>
      <c r="G156" s="581"/>
      <c r="H156" s="581"/>
      <c r="I156" s="581"/>
      <c r="J156" s="581"/>
      <c r="K156" s="581"/>
      <c r="L156" s="581"/>
      <c r="M156" s="581"/>
      <c r="N156" s="581"/>
      <c r="O156" s="581"/>
      <c r="P156" s="581"/>
      <c r="Q156" s="581"/>
      <c r="R156" s="581"/>
      <c r="S156" s="581"/>
      <c r="T156" s="581"/>
      <c r="U156" s="581"/>
      <c r="V156" s="581"/>
      <c r="W156" s="581"/>
      <c r="X156" s="581"/>
      <c r="Y156" s="581"/>
      <c r="Z156" s="581"/>
      <c r="AA156" s="581"/>
      <c r="AB156" s="581"/>
      <c r="AC156" s="581"/>
      <c r="AD156" s="581"/>
      <c r="AE156" s="581"/>
      <c r="AF156" s="581"/>
      <c r="AG156" s="581"/>
      <c r="AH156" s="581"/>
    </row>
    <row r="157" spans="1:34" s="233" customFormat="1" ht="12.75">
      <c r="A157" s="581"/>
      <c r="B157" s="581"/>
      <c r="C157" s="581"/>
      <c r="D157" s="581"/>
      <c r="E157" s="581"/>
      <c r="F157" s="581"/>
      <c r="G157" s="581"/>
      <c r="H157" s="581"/>
      <c r="I157" s="581"/>
      <c r="J157" s="581"/>
      <c r="K157" s="581"/>
      <c r="L157" s="581"/>
      <c r="M157" s="581"/>
      <c r="N157" s="581"/>
      <c r="O157" s="581"/>
      <c r="P157" s="581"/>
      <c r="Q157" s="581"/>
      <c r="R157" s="581"/>
      <c r="S157" s="581"/>
      <c r="T157" s="581"/>
      <c r="U157" s="581"/>
      <c r="V157" s="581"/>
      <c r="W157" s="581"/>
      <c r="X157" s="581"/>
      <c r="Y157" s="581"/>
      <c r="Z157" s="581"/>
      <c r="AA157" s="581"/>
      <c r="AB157" s="581"/>
      <c r="AC157" s="581"/>
      <c r="AD157" s="581"/>
      <c r="AE157" s="581"/>
      <c r="AF157" s="581"/>
      <c r="AG157" s="581"/>
      <c r="AH157" s="581"/>
    </row>
    <row r="158" spans="1:34" s="233" customFormat="1" ht="12.75">
      <c r="A158" s="581"/>
      <c r="B158" s="581"/>
      <c r="C158" s="581"/>
      <c r="D158" s="581"/>
      <c r="E158" s="581"/>
      <c r="F158" s="581"/>
      <c r="G158" s="581"/>
      <c r="H158" s="581"/>
      <c r="I158" s="581"/>
      <c r="J158" s="581"/>
      <c r="K158" s="581"/>
      <c r="L158" s="581"/>
      <c r="M158" s="581"/>
      <c r="N158" s="581"/>
      <c r="O158" s="581"/>
      <c r="P158" s="581"/>
      <c r="Q158" s="581"/>
      <c r="R158" s="581"/>
      <c r="S158" s="581"/>
      <c r="T158" s="581"/>
      <c r="U158" s="581"/>
      <c r="V158" s="581"/>
      <c r="W158" s="581"/>
      <c r="X158" s="581"/>
      <c r="Y158" s="581"/>
      <c r="Z158" s="581"/>
      <c r="AA158" s="581"/>
      <c r="AB158" s="581"/>
      <c r="AC158" s="581"/>
      <c r="AD158" s="581"/>
      <c r="AE158" s="581"/>
      <c r="AF158" s="581"/>
      <c r="AG158" s="581"/>
      <c r="AH158" s="581"/>
    </row>
    <row r="159" spans="1:34" s="233" customFormat="1" ht="12.75">
      <c r="A159" s="581"/>
      <c r="B159" s="581"/>
      <c r="C159" s="581"/>
      <c r="D159" s="581"/>
      <c r="E159" s="581"/>
      <c r="F159" s="581"/>
      <c r="G159" s="581"/>
      <c r="H159" s="581"/>
      <c r="I159" s="581"/>
      <c r="J159" s="581"/>
      <c r="K159" s="581"/>
      <c r="L159" s="581"/>
      <c r="M159" s="581"/>
      <c r="N159" s="581"/>
      <c r="O159" s="581"/>
      <c r="P159" s="581"/>
      <c r="Q159" s="581"/>
      <c r="R159" s="581"/>
      <c r="S159" s="581"/>
      <c r="T159" s="581"/>
      <c r="U159" s="581"/>
      <c r="V159" s="581"/>
      <c r="W159" s="581"/>
      <c r="X159" s="581"/>
      <c r="Y159" s="581"/>
      <c r="Z159" s="581"/>
      <c r="AA159" s="581"/>
      <c r="AB159" s="581"/>
      <c r="AC159" s="581"/>
      <c r="AD159" s="581"/>
      <c r="AE159" s="581"/>
      <c r="AF159" s="581"/>
      <c r="AG159" s="581"/>
      <c r="AH159" s="581"/>
    </row>
    <row r="160" spans="1:34" s="233" customFormat="1" ht="12.75">
      <c r="A160" s="581"/>
      <c r="B160" s="581"/>
      <c r="C160" s="581"/>
      <c r="D160" s="581"/>
      <c r="E160" s="581"/>
      <c r="F160" s="581"/>
      <c r="G160" s="581"/>
      <c r="H160" s="581"/>
      <c r="I160" s="581"/>
      <c r="J160" s="581"/>
      <c r="K160" s="581"/>
      <c r="L160" s="581"/>
      <c r="M160" s="581"/>
      <c r="N160" s="581"/>
      <c r="O160" s="581"/>
      <c r="P160" s="581"/>
      <c r="Q160" s="581"/>
      <c r="R160" s="581"/>
      <c r="S160" s="581"/>
      <c r="T160" s="581"/>
      <c r="U160" s="581"/>
      <c r="V160" s="581"/>
      <c r="W160" s="581"/>
      <c r="X160" s="581"/>
      <c r="Y160" s="581"/>
      <c r="Z160" s="581"/>
      <c r="AA160" s="581"/>
      <c r="AB160" s="581"/>
      <c r="AC160" s="581"/>
      <c r="AD160" s="581"/>
      <c r="AE160" s="581"/>
      <c r="AF160" s="581"/>
      <c r="AG160" s="581"/>
      <c r="AH160" s="581"/>
    </row>
    <row r="161" spans="1:34" s="233" customFormat="1" ht="12.75">
      <c r="A161" s="581"/>
      <c r="B161" s="581"/>
      <c r="C161" s="581"/>
      <c r="D161" s="581"/>
      <c r="E161" s="581"/>
      <c r="F161" s="581"/>
      <c r="G161" s="581"/>
      <c r="H161" s="581"/>
      <c r="I161" s="581"/>
      <c r="J161" s="581"/>
      <c r="K161" s="581"/>
      <c r="L161" s="581"/>
      <c r="M161" s="581"/>
      <c r="N161" s="581"/>
      <c r="O161" s="581"/>
      <c r="P161" s="581"/>
      <c r="Q161" s="581"/>
      <c r="R161" s="581"/>
      <c r="S161" s="581"/>
      <c r="T161" s="581"/>
      <c r="U161" s="581"/>
      <c r="V161" s="581"/>
      <c r="W161" s="581"/>
      <c r="X161" s="581"/>
      <c r="Y161" s="581"/>
      <c r="Z161" s="581"/>
      <c r="AA161" s="581"/>
      <c r="AB161" s="581"/>
      <c r="AC161" s="581"/>
      <c r="AD161" s="581"/>
      <c r="AE161" s="581"/>
      <c r="AF161" s="581"/>
      <c r="AG161" s="581"/>
      <c r="AH161" s="581"/>
    </row>
    <row r="162" spans="1:34" s="233" customFormat="1" ht="12.75">
      <c r="A162" s="581"/>
      <c r="B162" s="581"/>
      <c r="C162" s="581"/>
      <c r="D162" s="581"/>
      <c r="E162" s="581"/>
      <c r="F162" s="581"/>
      <c r="G162" s="581"/>
      <c r="H162" s="581"/>
      <c r="I162" s="581"/>
      <c r="J162" s="581"/>
      <c r="K162" s="581"/>
      <c r="L162" s="581"/>
      <c r="M162" s="581"/>
      <c r="N162" s="581"/>
      <c r="O162" s="581"/>
      <c r="P162" s="581"/>
      <c r="Q162" s="581"/>
      <c r="R162" s="581"/>
      <c r="S162" s="581"/>
      <c r="T162" s="581"/>
      <c r="U162" s="581"/>
      <c r="V162" s="581"/>
      <c r="W162" s="581"/>
      <c r="X162" s="581"/>
      <c r="Y162" s="581"/>
      <c r="Z162" s="581"/>
      <c r="AA162" s="581"/>
      <c r="AB162" s="581"/>
      <c r="AC162" s="581"/>
      <c r="AD162" s="581"/>
      <c r="AE162" s="581"/>
      <c r="AF162" s="581"/>
      <c r="AG162" s="581"/>
      <c r="AH162" s="581"/>
    </row>
    <row r="163" spans="1:34" s="233" customFormat="1" ht="12.75">
      <c r="A163" s="581"/>
      <c r="B163" s="581"/>
      <c r="C163" s="581"/>
      <c r="D163" s="581"/>
      <c r="E163" s="581"/>
      <c r="F163" s="581"/>
      <c r="G163" s="581"/>
      <c r="H163" s="581"/>
      <c r="I163" s="581"/>
      <c r="J163" s="581"/>
      <c r="K163" s="581"/>
      <c r="L163" s="581"/>
      <c r="M163" s="581"/>
      <c r="N163" s="581"/>
      <c r="O163" s="581"/>
      <c r="P163" s="581"/>
      <c r="Q163" s="581"/>
      <c r="R163" s="581"/>
      <c r="S163" s="581"/>
      <c r="T163" s="581"/>
      <c r="U163" s="581"/>
      <c r="V163" s="581"/>
      <c r="W163" s="581"/>
      <c r="X163" s="581"/>
      <c r="Y163" s="581"/>
      <c r="Z163" s="581"/>
      <c r="AA163" s="581"/>
      <c r="AB163" s="581"/>
      <c r="AC163" s="581"/>
      <c r="AD163" s="581"/>
      <c r="AE163" s="581"/>
      <c r="AF163" s="581"/>
      <c r="AG163" s="581"/>
      <c r="AH163" s="581"/>
    </row>
    <row r="164" spans="1:34" s="233" customFormat="1" ht="12.75">
      <c r="A164" s="581"/>
      <c r="B164" s="581"/>
      <c r="C164" s="581"/>
      <c r="D164" s="581"/>
      <c r="E164" s="581"/>
      <c r="F164" s="581"/>
      <c r="G164" s="581"/>
      <c r="H164" s="581"/>
      <c r="I164" s="581"/>
      <c r="J164" s="581"/>
      <c r="K164" s="581"/>
      <c r="L164" s="581"/>
      <c r="M164" s="581"/>
      <c r="N164" s="581"/>
      <c r="O164" s="581"/>
      <c r="P164" s="581"/>
      <c r="Q164" s="581"/>
      <c r="R164" s="581"/>
      <c r="S164" s="581"/>
      <c r="T164" s="581"/>
      <c r="U164" s="581"/>
      <c r="V164" s="581"/>
      <c r="W164" s="581"/>
      <c r="X164" s="581"/>
      <c r="Y164" s="581"/>
      <c r="Z164" s="581"/>
      <c r="AA164" s="581"/>
      <c r="AB164" s="581"/>
      <c r="AC164" s="581"/>
      <c r="AD164" s="581"/>
      <c r="AE164" s="581"/>
      <c r="AF164" s="581"/>
      <c r="AG164" s="581"/>
      <c r="AH164" s="581"/>
    </row>
    <row r="165" spans="1:34" s="233" customFormat="1" ht="12.75">
      <c r="A165" s="581"/>
      <c r="B165" s="581"/>
      <c r="C165" s="581"/>
      <c r="D165" s="581"/>
      <c r="E165" s="581"/>
      <c r="F165" s="581"/>
      <c r="G165" s="581"/>
      <c r="H165" s="581"/>
      <c r="I165" s="581"/>
      <c r="J165" s="581"/>
      <c r="K165" s="581"/>
      <c r="L165" s="581"/>
      <c r="M165" s="581"/>
      <c r="N165" s="581"/>
      <c r="O165" s="581"/>
      <c r="P165" s="581"/>
      <c r="Q165" s="581"/>
      <c r="R165" s="581"/>
      <c r="S165" s="581"/>
      <c r="T165" s="581"/>
      <c r="U165" s="581"/>
      <c r="V165" s="581"/>
      <c r="W165" s="581"/>
      <c r="X165" s="581"/>
      <c r="Y165" s="581"/>
      <c r="Z165" s="581"/>
      <c r="AA165" s="581"/>
      <c r="AB165" s="581"/>
      <c r="AC165" s="581"/>
      <c r="AD165" s="581"/>
      <c r="AE165" s="581"/>
      <c r="AF165" s="581"/>
      <c r="AG165" s="581"/>
      <c r="AH165" s="581"/>
    </row>
    <row r="166" spans="1:34" s="233" customFormat="1" ht="12.75">
      <c r="A166" s="581"/>
      <c r="B166" s="581"/>
      <c r="C166" s="581"/>
      <c r="D166" s="581"/>
      <c r="E166" s="581"/>
      <c r="F166" s="581"/>
      <c r="G166" s="581"/>
      <c r="H166" s="581"/>
      <c r="I166" s="581"/>
      <c r="J166" s="581"/>
      <c r="K166" s="581"/>
      <c r="L166" s="581"/>
      <c r="M166" s="581"/>
      <c r="N166" s="581"/>
      <c r="O166" s="581"/>
      <c r="P166" s="581"/>
      <c r="Q166" s="581"/>
      <c r="R166" s="581"/>
      <c r="S166" s="581"/>
      <c r="T166" s="581"/>
      <c r="U166" s="581"/>
      <c r="V166" s="581"/>
      <c r="W166" s="581"/>
      <c r="X166" s="581"/>
      <c r="Y166" s="581"/>
      <c r="Z166" s="581"/>
      <c r="AA166" s="581"/>
      <c r="AB166" s="581"/>
      <c r="AC166" s="581"/>
      <c r="AD166" s="581"/>
      <c r="AE166" s="581"/>
      <c r="AF166" s="581"/>
      <c r="AG166" s="581"/>
      <c r="AH166" s="581"/>
    </row>
  </sheetData>
  <sheetProtection/>
  <mergeCells count="9">
    <mergeCell ref="A4:Z4"/>
    <mergeCell ref="B136:C136"/>
    <mergeCell ref="A136:A137"/>
    <mergeCell ref="A123:A124"/>
    <mergeCell ref="A111:A112"/>
    <mergeCell ref="A98:A99"/>
    <mergeCell ref="B82:D82"/>
    <mergeCell ref="A82:A83"/>
    <mergeCell ref="B8:C8"/>
  </mergeCells>
  <printOptions horizontalCentered="1" verticalCentered="1"/>
  <pageMargins left="0.2362204724409449" right="0.2362204724409449" top="0.15748031496062992" bottom="0.2755905511811024" header="0.5118110236220472" footer="0.5118110236220472"/>
  <pageSetup horizontalDpi="600" verticalDpi="600" orientation="landscape" paperSize="8" scale="65" r:id="rId1"/>
  <headerFooter alignWithMargins="0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BB154"/>
  <sheetViews>
    <sheetView zoomScalePageLayoutView="0" workbookViewId="0" topLeftCell="A81">
      <selection activeCell="C81" sqref="C81"/>
    </sheetView>
  </sheetViews>
  <sheetFormatPr defaultColWidth="9.00390625" defaultRowHeight="12.75"/>
  <cols>
    <col min="1" max="1" width="50.875" style="530" customWidth="1"/>
    <col min="2" max="2" width="12.25390625" style="624" bestFit="1" customWidth="1"/>
    <col min="3" max="3" width="12.25390625" style="530" bestFit="1" customWidth="1"/>
    <col min="4" max="8" width="10.875" style="530" customWidth="1"/>
    <col min="9" max="10" width="12.25390625" style="530" customWidth="1"/>
    <col min="11" max="14" width="10.875" style="530" customWidth="1"/>
    <col min="15" max="15" width="12.75390625" style="530" customWidth="1"/>
    <col min="16" max="20" width="10.875" style="530" customWidth="1"/>
    <col min="21" max="21" width="10.875" style="581" customWidth="1"/>
    <col min="22" max="28" width="10.875" style="530" customWidth="1"/>
    <col min="29" max="29" width="13.00390625" style="530" customWidth="1"/>
    <col min="30" max="35" width="10.875" style="530" customWidth="1"/>
    <col min="36" max="36" width="10.125" style="530" customWidth="1"/>
    <col min="37" max="38" width="10.875" style="530" customWidth="1"/>
    <col min="39" max="41" width="9.875" style="530" bestFit="1" customWidth="1"/>
    <col min="42" max="45" width="9.25390625" style="530" bestFit="1" customWidth="1"/>
    <col min="46" max="47" width="6.375" style="530" customWidth="1"/>
    <col min="48" max="49" width="7.125" style="530" customWidth="1"/>
    <col min="50" max="50" width="8.875" style="530" customWidth="1"/>
    <col min="51" max="54" width="9.125" style="530" customWidth="1"/>
    <col min="55" max="16384" width="9.125" style="5" customWidth="1"/>
  </cols>
  <sheetData>
    <row r="1" spans="19:34" ht="12.75">
      <c r="S1" s="618" t="s">
        <v>271</v>
      </c>
      <c r="T1" s="530" t="str">
        <f>'E.mérleg'!C1</f>
        <v>sz. melléklet a     /2024. (V.  .) önkormányzati rendelethez</v>
      </c>
      <c r="AH1" s="618"/>
    </row>
    <row r="3" spans="1:50" ht="12.75">
      <c r="A3" s="1243" t="s">
        <v>1301</v>
      </c>
      <c r="B3" s="1243"/>
      <c r="C3" s="1243"/>
      <c r="D3" s="1243"/>
      <c r="E3" s="1243"/>
      <c r="F3" s="1243"/>
      <c r="G3" s="1243"/>
      <c r="H3" s="1243"/>
      <c r="I3" s="1243"/>
      <c r="J3" s="1243"/>
      <c r="K3" s="1243"/>
      <c r="L3" s="1243"/>
      <c r="M3" s="1243"/>
      <c r="N3" s="1243"/>
      <c r="O3" s="1243"/>
      <c r="P3" s="1243"/>
      <c r="Q3" s="1243"/>
      <c r="R3" s="1243"/>
      <c r="S3" s="1243"/>
      <c r="T3" s="1243"/>
      <c r="U3" s="1243"/>
      <c r="V3" s="1243"/>
      <c r="W3" s="1243"/>
      <c r="X3" s="1243"/>
      <c r="Y3" s="1243"/>
      <c r="Z3" s="1243"/>
      <c r="AA3" s="1243"/>
      <c r="AB3" s="1243"/>
      <c r="AC3" s="1243"/>
      <c r="AD3" s="1243"/>
      <c r="AE3" s="1243"/>
      <c r="AF3" s="1243"/>
      <c r="AG3" s="1243"/>
      <c r="AH3" s="1243"/>
      <c r="AI3" s="1243"/>
      <c r="AJ3" s="1243"/>
      <c r="AK3" s="1243"/>
      <c r="AL3" s="1243"/>
      <c r="AM3" s="1243"/>
      <c r="AN3" s="1243"/>
      <c r="AO3" s="1243"/>
      <c r="AP3" s="1243"/>
      <c r="AQ3" s="1243"/>
      <c r="AR3" s="1243"/>
      <c r="AS3" s="1243"/>
      <c r="AT3" s="619"/>
      <c r="AU3" s="619"/>
      <c r="AV3" s="619"/>
      <c r="AW3" s="619"/>
      <c r="AX3" s="619"/>
    </row>
    <row r="4" spans="1:50" ht="12.75">
      <c r="A4" s="971"/>
      <c r="B4" s="971"/>
      <c r="C4" s="971"/>
      <c r="D4" s="971"/>
      <c r="E4" s="971"/>
      <c r="F4" s="971"/>
      <c r="G4" s="971"/>
      <c r="H4" s="971"/>
      <c r="I4" s="971"/>
      <c r="J4" s="971"/>
      <c r="K4" s="971"/>
      <c r="L4" s="971"/>
      <c r="M4" s="971"/>
      <c r="N4" s="971"/>
      <c r="O4" s="971"/>
      <c r="P4" s="971"/>
      <c r="Q4" s="971"/>
      <c r="R4" s="971"/>
      <c r="S4" s="971"/>
      <c r="T4" s="971"/>
      <c r="U4" s="971"/>
      <c r="V4" s="971"/>
      <c r="W4" s="971"/>
      <c r="X4" s="971"/>
      <c r="Y4" s="971"/>
      <c r="Z4" s="971"/>
      <c r="AA4" s="971"/>
      <c r="AB4" s="971"/>
      <c r="AC4" s="971"/>
      <c r="AD4" s="971"/>
      <c r="AE4" s="971"/>
      <c r="AF4" s="971"/>
      <c r="AG4" s="971"/>
      <c r="AH4" s="971"/>
      <c r="AI4" s="971"/>
      <c r="AJ4" s="971"/>
      <c r="AK4" s="971"/>
      <c r="AL4" s="971"/>
      <c r="AM4" s="971"/>
      <c r="AN4" s="971"/>
      <c r="AO4" s="971"/>
      <c r="AP4" s="971"/>
      <c r="AQ4" s="971"/>
      <c r="AR4" s="971"/>
      <c r="AS4" s="971"/>
      <c r="AT4" s="619"/>
      <c r="AU4" s="619"/>
      <c r="AV4" s="619"/>
      <c r="AW4" s="619"/>
      <c r="AX4" s="619"/>
    </row>
    <row r="5" spans="1:45" ht="12.75">
      <c r="A5" s="617" t="s">
        <v>729</v>
      </c>
      <c r="AS5" s="624"/>
    </row>
    <row r="6" spans="1:45" ht="12.75">
      <c r="A6" s="617"/>
      <c r="AS6" s="624"/>
    </row>
    <row r="7" spans="1:46" ht="127.5">
      <c r="A7" s="748" t="s">
        <v>274</v>
      </c>
      <c r="B7" s="748" t="s">
        <v>176</v>
      </c>
      <c r="C7" s="748" t="s">
        <v>176</v>
      </c>
      <c r="D7" s="748" t="s">
        <v>1259</v>
      </c>
      <c r="E7" s="748" t="s">
        <v>1352</v>
      </c>
      <c r="F7" s="748" t="s">
        <v>1222</v>
      </c>
      <c r="G7" s="748" t="s">
        <v>1353</v>
      </c>
      <c r="H7" s="748" t="s">
        <v>1272</v>
      </c>
      <c r="I7" s="748" t="s">
        <v>1354</v>
      </c>
      <c r="J7" s="748" t="s">
        <v>1355</v>
      </c>
      <c r="K7" s="748" t="s">
        <v>1264</v>
      </c>
      <c r="L7" s="748" t="s">
        <v>1356</v>
      </c>
      <c r="M7" s="748" t="s">
        <v>1223</v>
      </c>
      <c r="N7" s="748" t="s">
        <v>1357</v>
      </c>
      <c r="O7" s="748" t="s">
        <v>1358</v>
      </c>
      <c r="P7" s="748" t="s">
        <v>1359</v>
      </c>
      <c r="Q7" s="748" t="s">
        <v>1224</v>
      </c>
      <c r="R7" s="748" t="s">
        <v>1360</v>
      </c>
      <c r="S7" s="748" t="s">
        <v>1274</v>
      </c>
      <c r="T7" s="748" t="s">
        <v>1275</v>
      </c>
      <c r="U7" s="748" t="s">
        <v>1276</v>
      </c>
      <c r="V7" s="748" t="s">
        <v>1361</v>
      </c>
      <c r="W7" s="748" t="s">
        <v>1277</v>
      </c>
      <c r="X7" s="748" t="s">
        <v>1362</v>
      </c>
      <c r="Y7" s="748" t="s">
        <v>1243</v>
      </c>
      <c r="Z7" s="748" t="s">
        <v>1363</v>
      </c>
      <c r="AA7" s="748" t="s">
        <v>1364</v>
      </c>
      <c r="AB7" s="748" t="s">
        <v>1365</v>
      </c>
      <c r="AC7" s="748" t="s">
        <v>1366</v>
      </c>
      <c r="AD7" s="748" t="s">
        <v>1366</v>
      </c>
      <c r="AE7" s="748" t="s">
        <v>1367</v>
      </c>
      <c r="AF7" s="748" t="s">
        <v>1368</v>
      </c>
      <c r="AG7" s="748" t="s">
        <v>1227</v>
      </c>
      <c r="AH7" s="748" t="s">
        <v>1369</v>
      </c>
      <c r="AI7" s="748" t="s">
        <v>1370</v>
      </c>
      <c r="AJ7" s="748" t="s">
        <v>1229</v>
      </c>
      <c r="AK7" s="748" t="s">
        <v>1278</v>
      </c>
      <c r="AL7" s="748" t="s">
        <v>1371</v>
      </c>
      <c r="AM7" s="748" t="s">
        <v>1372</v>
      </c>
      <c r="AN7" s="748" t="s">
        <v>1373</v>
      </c>
      <c r="AP7" s="625"/>
      <c r="AQ7" s="625"/>
      <c r="AR7" s="625"/>
      <c r="AS7" s="625"/>
      <c r="AT7" s="531"/>
    </row>
    <row r="8" spans="1:46" ht="12.75">
      <c r="A8" s="748"/>
      <c r="B8" s="978" t="s">
        <v>1201</v>
      </c>
      <c r="C8" s="978" t="s">
        <v>1255</v>
      </c>
      <c r="D8" s="978" t="s">
        <v>1201</v>
      </c>
      <c r="E8" s="978" t="s">
        <v>1201</v>
      </c>
      <c r="F8" s="978" t="s">
        <v>1201</v>
      </c>
      <c r="G8" s="978" t="s">
        <v>1201</v>
      </c>
      <c r="H8" s="978" t="s">
        <v>1201</v>
      </c>
      <c r="I8" s="978" t="s">
        <v>1201</v>
      </c>
      <c r="J8" s="978" t="s">
        <v>1201</v>
      </c>
      <c r="K8" s="978" t="s">
        <v>1201</v>
      </c>
      <c r="L8" s="978" t="s">
        <v>1201</v>
      </c>
      <c r="M8" s="978" t="s">
        <v>1201</v>
      </c>
      <c r="N8" s="978" t="s">
        <v>1201</v>
      </c>
      <c r="O8" s="978" t="s">
        <v>1201</v>
      </c>
      <c r="P8" s="978" t="s">
        <v>1201</v>
      </c>
      <c r="Q8" s="978" t="s">
        <v>1201</v>
      </c>
      <c r="R8" s="978" t="s">
        <v>1201</v>
      </c>
      <c r="S8" s="978" t="s">
        <v>1201</v>
      </c>
      <c r="T8" s="978" t="s">
        <v>1201</v>
      </c>
      <c r="U8" s="978" t="s">
        <v>1201</v>
      </c>
      <c r="V8" s="978" t="s">
        <v>1201</v>
      </c>
      <c r="W8" s="978" t="s">
        <v>1201</v>
      </c>
      <c r="X8" s="978" t="s">
        <v>1201</v>
      </c>
      <c r="Y8" s="978" t="s">
        <v>1201</v>
      </c>
      <c r="Z8" s="978" t="s">
        <v>1201</v>
      </c>
      <c r="AA8" s="978" t="s">
        <v>1201</v>
      </c>
      <c r="AB8" s="978" t="s">
        <v>1201</v>
      </c>
      <c r="AC8" s="978" t="s">
        <v>1201</v>
      </c>
      <c r="AD8" s="978" t="s">
        <v>1255</v>
      </c>
      <c r="AE8" s="978" t="s">
        <v>1255</v>
      </c>
      <c r="AF8" s="978" t="s">
        <v>1201</v>
      </c>
      <c r="AG8" s="978" t="s">
        <v>1201</v>
      </c>
      <c r="AH8" s="978" t="s">
        <v>1201</v>
      </c>
      <c r="AI8" s="978" t="s">
        <v>1201</v>
      </c>
      <c r="AJ8" s="978" t="s">
        <v>1201</v>
      </c>
      <c r="AK8" s="978" t="s">
        <v>1201</v>
      </c>
      <c r="AL8" s="978" t="s">
        <v>1201</v>
      </c>
      <c r="AM8" s="978" t="s">
        <v>1201</v>
      </c>
      <c r="AN8" s="978" t="s">
        <v>1201</v>
      </c>
      <c r="AP8" s="625"/>
      <c r="AQ8" s="625"/>
      <c r="AR8" s="625"/>
      <c r="AS8" s="625"/>
      <c r="AT8" s="531"/>
    </row>
    <row r="9" spans="1:45" s="538" customFormat="1" ht="12.75">
      <c r="A9" s="1042" t="s">
        <v>1219</v>
      </c>
      <c r="B9" s="1043">
        <v>112768363</v>
      </c>
      <c r="C9" s="1034"/>
      <c r="D9" s="1043">
        <v>35267194</v>
      </c>
      <c r="E9" s="1043">
        <v>0</v>
      </c>
      <c r="F9" s="1043">
        <v>0</v>
      </c>
      <c r="G9" s="1043">
        <v>603607</v>
      </c>
      <c r="H9" s="1043">
        <v>0</v>
      </c>
      <c r="I9" s="1043">
        <v>0</v>
      </c>
      <c r="J9" s="1043">
        <v>0</v>
      </c>
      <c r="K9" s="1043">
        <v>0</v>
      </c>
      <c r="L9" s="1043">
        <v>10190962</v>
      </c>
      <c r="M9" s="1043">
        <v>0</v>
      </c>
      <c r="N9" s="1043">
        <v>0</v>
      </c>
      <c r="O9" s="1043">
        <v>166702</v>
      </c>
      <c r="P9" s="1043">
        <v>0</v>
      </c>
      <c r="Q9" s="1043">
        <v>7668919</v>
      </c>
      <c r="R9" s="1043">
        <v>13611402</v>
      </c>
      <c r="S9" s="1043">
        <v>0</v>
      </c>
      <c r="T9" s="1043">
        <v>0</v>
      </c>
      <c r="U9" s="1043">
        <v>0</v>
      </c>
      <c r="V9" s="1043">
        <v>11683740</v>
      </c>
      <c r="W9" s="1043">
        <v>2528713</v>
      </c>
      <c r="X9" s="1043">
        <v>16874917</v>
      </c>
      <c r="Y9" s="1043">
        <v>0</v>
      </c>
      <c r="Z9" s="1043">
        <v>0</v>
      </c>
      <c r="AA9" s="1043">
        <v>0</v>
      </c>
      <c r="AB9" s="1043">
        <v>760725</v>
      </c>
      <c r="AC9" s="1034"/>
      <c r="AD9" s="1043">
        <v>0</v>
      </c>
      <c r="AE9" s="1043">
        <v>0</v>
      </c>
      <c r="AF9" s="1043">
        <v>0</v>
      </c>
      <c r="AG9" s="1043">
        <v>2763839</v>
      </c>
      <c r="AH9" s="1043">
        <v>3830681</v>
      </c>
      <c r="AI9" s="1043">
        <v>0</v>
      </c>
      <c r="AJ9" s="1043">
        <v>0</v>
      </c>
      <c r="AK9" s="1043">
        <v>0</v>
      </c>
      <c r="AL9" s="1043">
        <v>6816962</v>
      </c>
      <c r="AM9" s="1043">
        <v>0</v>
      </c>
      <c r="AN9" s="1043">
        <v>0</v>
      </c>
      <c r="AP9" s="1038"/>
      <c r="AQ9" s="1038"/>
      <c r="AR9" s="1038"/>
      <c r="AS9" s="1038"/>
    </row>
    <row r="10" spans="1:45" s="538" customFormat="1" ht="12.75">
      <c r="A10" s="1042" t="s">
        <v>1374</v>
      </c>
      <c r="B10" s="1043">
        <v>13518950</v>
      </c>
      <c r="C10" s="1034"/>
      <c r="D10" s="1043">
        <v>4307058</v>
      </c>
      <c r="E10" s="1043">
        <v>0</v>
      </c>
      <c r="F10" s="1043">
        <v>0</v>
      </c>
      <c r="G10" s="1043">
        <v>62844</v>
      </c>
      <c r="H10" s="1043">
        <v>0</v>
      </c>
      <c r="I10" s="1043">
        <v>0</v>
      </c>
      <c r="J10" s="1043">
        <v>0</v>
      </c>
      <c r="K10" s="1043">
        <v>0</v>
      </c>
      <c r="L10" s="1043">
        <v>721048</v>
      </c>
      <c r="M10" s="1043">
        <v>0</v>
      </c>
      <c r="N10" s="1043">
        <v>0</v>
      </c>
      <c r="O10" s="1043">
        <v>17550</v>
      </c>
      <c r="P10" s="1043">
        <v>0</v>
      </c>
      <c r="Q10" s="1043">
        <v>1008087</v>
      </c>
      <c r="R10" s="1043">
        <v>1505108</v>
      </c>
      <c r="S10" s="1043">
        <v>0</v>
      </c>
      <c r="T10" s="1043">
        <v>0</v>
      </c>
      <c r="U10" s="1043">
        <v>0</v>
      </c>
      <c r="V10" s="1043">
        <v>1527601</v>
      </c>
      <c r="W10" s="1043">
        <v>330926</v>
      </c>
      <c r="X10" s="1043">
        <v>2211209</v>
      </c>
      <c r="Y10" s="1043">
        <v>0</v>
      </c>
      <c r="Z10" s="1043">
        <v>0</v>
      </c>
      <c r="AA10" s="1043">
        <v>0</v>
      </c>
      <c r="AB10" s="1043">
        <v>91260</v>
      </c>
      <c r="AC10" s="1034"/>
      <c r="AD10" s="1043">
        <v>0</v>
      </c>
      <c r="AE10" s="1043">
        <v>0</v>
      </c>
      <c r="AF10" s="1043">
        <v>0</v>
      </c>
      <c r="AG10" s="1043">
        <v>360642</v>
      </c>
      <c r="AH10" s="1043">
        <v>505988</v>
      </c>
      <c r="AI10" s="1043">
        <v>0</v>
      </c>
      <c r="AJ10" s="1043">
        <v>0</v>
      </c>
      <c r="AK10" s="1043">
        <v>0</v>
      </c>
      <c r="AL10" s="1043">
        <v>869629</v>
      </c>
      <c r="AM10" s="1043">
        <v>0</v>
      </c>
      <c r="AN10" s="1043">
        <v>0</v>
      </c>
      <c r="AP10" s="1038"/>
      <c r="AQ10" s="1038"/>
      <c r="AR10" s="1038"/>
      <c r="AS10" s="1038"/>
    </row>
    <row r="11" spans="1:45" s="538" customFormat="1" ht="12.75" hidden="1">
      <c r="A11" s="1044" t="s">
        <v>516</v>
      </c>
      <c r="B11" s="1045">
        <v>12991367</v>
      </c>
      <c r="C11" s="1034"/>
      <c r="D11" s="1045">
        <v>4102487</v>
      </c>
      <c r="E11" s="1045">
        <v>0</v>
      </c>
      <c r="F11" s="1045">
        <v>0</v>
      </c>
      <c r="G11" s="1045">
        <v>34819</v>
      </c>
      <c r="H11" s="1045">
        <v>0</v>
      </c>
      <c r="I11" s="1045">
        <v>0</v>
      </c>
      <c r="J11" s="1045">
        <v>0</v>
      </c>
      <c r="K11" s="1045">
        <v>0</v>
      </c>
      <c r="L11" s="1045">
        <v>660377</v>
      </c>
      <c r="M11" s="1045">
        <v>0</v>
      </c>
      <c r="N11" s="1045">
        <v>0</v>
      </c>
      <c r="O11" s="1045">
        <v>17550</v>
      </c>
      <c r="P11" s="1045">
        <v>0</v>
      </c>
      <c r="Q11" s="1045">
        <v>990491</v>
      </c>
      <c r="R11" s="1045">
        <v>1392763</v>
      </c>
      <c r="S11" s="1045">
        <v>0</v>
      </c>
      <c r="T11" s="1045">
        <v>0</v>
      </c>
      <c r="U11" s="1045">
        <v>0</v>
      </c>
      <c r="V11" s="1045">
        <v>1508851</v>
      </c>
      <c r="W11" s="1045">
        <v>329676</v>
      </c>
      <c r="X11" s="1045">
        <v>2166209</v>
      </c>
      <c r="Y11" s="1045">
        <v>0</v>
      </c>
      <c r="Z11" s="1045">
        <v>0</v>
      </c>
      <c r="AA11" s="1045">
        <v>0</v>
      </c>
      <c r="AB11" s="1045">
        <v>91260</v>
      </c>
      <c r="AC11" s="1034"/>
      <c r="AD11" s="1045">
        <v>0</v>
      </c>
      <c r="AE11" s="1045">
        <v>0</v>
      </c>
      <c r="AF11" s="1045">
        <v>0</v>
      </c>
      <c r="AG11" s="1045">
        <v>352205</v>
      </c>
      <c r="AH11" s="1045">
        <v>494738</v>
      </c>
      <c r="AI11" s="1045">
        <v>0</v>
      </c>
      <c r="AJ11" s="1045">
        <v>0</v>
      </c>
      <c r="AK11" s="1045">
        <v>0</v>
      </c>
      <c r="AL11" s="1045">
        <v>849941</v>
      </c>
      <c r="AM11" s="1045">
        <v>0</v>
      </c>
      <c r="AN11" s="1045">
        <v>0</v>
      </c>
      <c r="AP11" s="1038"/>
      <c r="AQ11" s="1038"/>
      <c r="AR11" s="1038"/>
      <c r="AS11" s="1038"/>
    </row>
    <row r="12" spans="1:45" s="538" customFormat="1" ht="12.75" customHeight="1" hidden="1">
      <c r="A12" s="1044" t="s">
        <v>519</v>
      </c>
      <c r="B12" s="1045">
        <v>161766</v>
      </c>
      <c r="C12" s="1034"/>
      <c r="D12" s="1045">
        <v>0</v>
      </c>
      <c r="E12" s="1045">
        <v>0</v>
      </c>
      <c r="F12" s="1045">
        <v>0</v>
      </c>
      <c r="G12" s="1045">
        <v>0</v>
      </c>
      <c r="H12" s="1045">
        <v>0</v>
      </c>
      <c r="I12" s="1045">
        <v>0</v>
      </c>
      <c r="J12" s="1045">
        <v>0</v>
      </c>
      <c r="K12" s="1045">
        <v>0</v>
      </c>
      <c r="L12" s="1045">
        <v>60671</v>
      </c>
      <c r="M12" s="1045">
        <v>0</v>
      </c>
      <c r="N12" s="1045">
        <v>0</v>
      </c>
      <c r="O12" s="1045">
        <v>0</v>
      </c>
      <c r="P12" s="1045">
        <v>0</v>
      </c>
      <c r="Q12" s="1045">
        <v>0</v>
      </c>
      <c r="R12" s="1045">
        <v>101095</v>
      </c>
      <c r="S12" s="1045">
        <v>0</v>
      </c>
      <c r="T12" s="1045">
        <v>0</v>
      </c>
      <c r="U12" s="1045">
        <v>0</v>
      </c>
      <c r="V12" s="1045">
        <v>0</v>
      </c>
      <c r="W12" s="1045">
        <v>0</v>
      </c>
      <c r="X12" s="1045">
        <v>0</v>
      </c>
      <c r="Y12" s="1045">
        <v>0</v>
      </c>
      <c r="Z12" s="1045">
        <v>0</v>
      </c>
      <c r="AA12" s="1045">
        <v>0</v>
      </c>
      <c r="AB12" s="1045">
        <v>0</v>
      </c>
      <c r="AC12" s="1034"/>
      <c r="AD12" s="1045">
        <v>0</v>
      </c>
      <c r="AE12" s="1045">
        <v>0</v>
      </c>
      <c r="AF12" s="1045">
        <v>0</v>
      </c>
      <c r="AG12" s="1045">
        <v>0</v>
      </c>
      <c r="AH12" s="1045">
        <v>0</v>
      </c>
      <c r="AI12" s="1045">
        <v>0</v>
      </c>
      <c r="AJ12" s="1045">
        <v>0</v>
      </c>
      <c r="AK12" s="1045">
        <v>0</v>
      </c>
      <c r="AL12" s="1045">
        <v>0</v>
      </c>
      <c r="AM12" s="1045">
        <v>0</v>
      </c>
      <c r="AN12" s="1045">
        <v>0</v>
      </c>
      <c r="AP12" s="1038"/>
      <c r="AQ12" s="1038"/>
      <c r="AR12" s="1038"/>
      <c r="AS12" s="1038"/>
    </row>
    <row r="13" spans="1:45" s="538" customFormat="1" ht="12.75" customHeight="1" hidden="1">
      <c r="A13" s="1044" t="s">
        <v>521</v>
      </c>
      <c r="B13" s="1045">
        <v>365817</v>
      </c>
      <c r="C13" s="1034"/>
      <c r="D13" s="1045">
        <v>204571</v>
      </c>
      <c r="E13" s="1045">
        <v>0</v>
      </c>
      <c r="F13" s="1045">
        <v>0</v>
      </c>
      <c r="G13" s="1045">
        <v>28025</v>
      </c>
      <c r="H13" s="1045">
        <v>0</v>
      </c>
      <c r="I13" s="1045">
        <v>0</v>
      </c>
      <c r="J13" s="1045">
        <v>0</v>
      </c>
      <c r="K13" s="1045">
        <v>0</v>
      </c>
      <c r="L13" s="1045">
        <v>0</v>
      </c>
      <c r="M13" s="1045">
        <v>0</v>
      </c>
      <c r="N13" s="1045">
        <v>0</v>
      </c>
      <c r="O13" s="1045">
        <v>0</v>
      </c>
      <c r="P13" s="1045">
        <v>0</v>
      </c>
      <c r="Q13" s="1045">
        <v>17596</v>
      </c>
      <c r="R13" s="1045">
        <v>11250</v>
      </c>
      <c r="S13" s="1045">
        <v>0</v>
      </c>
      <c r="T13" s="1045">
        <v>0</v>
      </c>
      <c r="U13" s="1045">
        <v>0</v>
      </c>
      <c r="V13" s="1045">
        <v>18750</v>
      </c>
      <c r="W13" s="1045">
        <v>1250</v>
      </c>
      <c r="X13" s="1045">
        <v>45000</v>
      </c>
      <c r="Y13" s="1045">
        <v>0</v>
      </c>
      <c r="Z13" s="1045">
        <v>0</v>
      </c>
      <c r="AA13" s="1045">
        <v>0</v>
      </c>
      <c r="AB13" s="1045">
        <v>0</v>
      </c>
      <c r="AC13" s="1034"/>
      <c r="AD13" s="1045">
        <v>0</v>
      </c>
      <c r="AE13" s="1045">
        <v>0</v>
      </c>
      <c r="AF13" s="1045">
        <v>0</v>
      </c>
      <c r="AG13" s="1045">
        <v>8437</v>
      </c>
      <c r="AH13" s="1045">
        <v>11250</v>
      </c>
      <c r="AI13" s="1045">
        <v>0</v>
      </c>
      <c r="AJ13" s="1045">
        <v>0</v>
      </c>
      <c r="AK13" s="1045">
        <v>0</v>
      </c>
      <c r="AL13" s="1045">
        <v>19688</v>
      </c>
      <c r="AM13" s="1045">
        <v>0</v>
      </c>
      <c r="AN13" s="1045">
        <v>0</v>
      </c>
      <c r="AP13" s="1038"/>
      <c r="AQ13" s="1038"/>
      <c r="AR13" s="1038"/>
      <c r="AS13" s="1038"/>
    </row>
    <row r="14" spans="1:45" s="538" customFormat="1" ht="12.75" customHeight="1" hidden="1">
      <c r="A14" s="1044" t="s">
        <v>523</v>
      </c>
      <c r="B14" s="1045">
        <v>185081</v>
      </c>
      <c r="C14" s="1034"/>
      <c r="D14" s="1045">
        <v>185081</v>
      </c>
      <c r="E14" s="1045">
        <v>0</v>
      </c>
      <c r="F14" s="1045">
        <v>0</v>
      </c>
      <c r="G14" s="1045">
        <v>0</v>
      </c>
      <c r="H14" s="1045">
        <v>0</v>
      </c>
      <c r="I14" s="1045">
        <v>0</v>
      </c>
      <c r="J14" s="1045">
        <v>0</v>
      </c>
      <c r="K14" s="1045">
        <v>0</v>
      </c>
      <c r="L14" s="1045">
        <v>0</v>
      </c>
      <c r="M14" s="1045">
        <v>0</v>
      </c>
      <c r="N14" s="1045">
        <v>0</v>
      </c>
      <c r="O14" s="1045">
        <v>0</v>
      </c>
      <c r="P14" s="1045">
        <v>0</v>
      </c>
      <c r="Q14" s="1045">
        <v>0</v>
      </c>
      <c r="R14" s="1045">
        <v>0</v>
      </c>
      <c r="S14" s="1045">
        <v>0</v>
      </c>
      <c r="T14" s="1045">
        <v>0</v>
      </c>
      <c r="U14" s="1045">
        <v>0</v>
      </c>
      <c r="V14" s="1045">
        <v>0</v>
      </c>
      <c r="W14" s="1045">
        <v>0</v>
      </c>
      <c r="X14" s="1045">
        <v>0</v>
      </c>
      <c r="Y14" s="1045">
        <v>0</v>
      </c>
      <c r="Z14" s="1045">
        <v>0</v>
      </c>
      <c r="AA14" s="1045">
        <v>0</v>
      </c>
      <c r="AB14" s="1045">
        <v>0</v>
      </c>
      <c r="AC14" s="1034"/>
      <c r="AD14" s="1045">
        <v>0</v>
      </c>
      <c r="AE14" s="1045">
        <v>0</v>
      </c>
      <c r="AF14" s="1045">
        <v>0</v>
      </c>
      <c r="AG14" s="1045">
        <v>0</v>
      </c>
      <c r="AH14" s="1045">
        <v>0</v>
      </c>
      <c r="AI14" s="1045">
        <v>0</v>
      </c>
      <c r="AJ14" s="1045">
        <v>0</v>
      </c>
      <c r="AK14" s="1045">
        <v>0</v>
      </c>
      <c r="AL14" s="1045">
        <v>0</v>
      </c>
      <c r="AM14" s="1045">
        <v>0</v>
      </c>
      <c r="AN14" s="1045">
        <v>0</v>
      </c>
      <c r="AP14" s="1038"/>
      <c r="AQ14" s="1038"/>
      <c r="AR14" s="1038"/>
      <c r="AS14" s="1038"/>
    </row>
    <row r="15" spans="1:45" s="538" customFormat="1" ht="12.75" customHeight="1" hidden="1">
      <c r="A15" s="1044" t="s">
        <v>525</v>
      </c>
      <c r="B15" s="1045">
        <v>15608156</v>
      </c>
      <c r="C15" s="1034"/>
      <c r="D15" s="1045">
        <v>1574985</v>
      </c>
      <c r="E15" s="1045">
        <v>8680</v>
      </c>
      <c r="F15" s="1045">
        <v>519300</v>
      </c>
      <c r="G15" s="1045">
        <v>351126</v>
      </c>
      <c r="H15" s="1045">
        <v>0</v>
      </c>
      <c r="I15" s="1045">
        <v>0</v>
      </c>
      <c r="J15" s="1045">
        <v>0</v>
      </c>
      <c r="K15" s="1045">
        <v>194154</v>
      </c>
      <c r="L15" s="1045">
        <v>338146</v>
      </c>
      <c r="M15" s="1045">
        <v>70299</v>
      </c>
      <c r="N15" s="1045">
        <v>0</v>
      </c>
      <c r="O15" s="1045">
        <v>1298180</v>
      </c>
      <c r="P15" s="1045">
        <v>63780</v>
      </c>
      <c r="Q15" s="1045">
        <v>53733</v>
      </c>
      <c r="R15" s="1045">
        <v>891801</v>
      </c>
      <c r="S15" s="1045">
        <v>0</v>
      </c>
      <c r="T15" s="1045">
        <v>0</v>
      </c>
      <c r="U15" s="1045">
        <v>0</v>
      </c>
      <c r="V15" s="1045">
        <v>268777</v>
      </c>
      <c r="W15" s="1045">
        <v>0</v>
      </c>
      <c r="X15" s="1045">
        <v>255717</v>
      </c>
      <c r="Y15" s="1045">
        <v>0</v>
      </c>
      <c r="Z15" s="1045">
        <v>594649</v>
      </c>
      <c r="AA15" s="1045">
        <v>0</v>
      </c>
      <c r="AB15" s="1045">
        <v>0</v>
      </c>
      <c r="AC15" s="1034"/>
      <c r="AD15" s="1045">
        <v>0</v>
      </c>
      <c r="AE15" s="1045">
        <v>0</v>
      </c>
      <c r="AF15" s="1045">
        <v>0</v>
      </c>
      <c r="AG15" s="1045">
        <v>0</v>
      </c>
      <c r="AH15" s="1045">
        <v>0</v>
      </c>
      <c r="AI15" s="1045">
        <v>0</v>
      </c>
      <c r="AJ15" s="1045">
        <v>0</v>
      </c>
      <c r="AK15" s="1045">
        <v>0</v>
      </c>
      <c r="AL15" s="1045">
        <v>706829</v>
      </c>
      <c r="AM15" s="1045">
        <v>8418000</v>
      </c>
      <c r="AN15" s="1045">
        <v>0</v>
      </c>
      <c r="AP15" s="1038"/>
      <c r="AQ15" s="1038"/>
      <c r="AR15" s="1038"/>
      <c r="AS15" s="1038"/>
    </row>
    <row r="16" spans="1:45" s="538" customFormat="1" ht="12.75" customHeight="1" hidden="1">
      <c r="A16" s="1044" t="s">
        <v>527</v>
      </c>
      <c r="B16" s="1045">
        <v>15793237</v>
      </c>
      <c r="C16" s="1034"/>
      <c r="D16" s="1045">
        <v>1760066</v>
      </c>
      <c r="E16" s="1045">
        <v>8680</v>
      </c>
      <c r="F16" s="1045">
        <v>519300</v>
      </c>
      <c r="G16" s="1045">
        <v>351126</v>
      </c>
      <c r="H16" s="1045">
        <v>0</v>
      </c>
      <c r="I16" s="1045">
        <v>0</v>
      </c>
      <c r="J16" s="1045">
        <v>0</v>
      </c>
      <c r="K16" s="1045">
        <v>194154</v>
      </c>
      <c r="L16" s="1045">
        <v>338146</v>
      </c>
      <c r="M16" s="1045">
        <v>70299</v>
      </c>
      <c r="N16" s="1045">
        <v>0</v>
      </c>
      <c r="O16" s="1045">
        <v>1298180</v>
      </c>
      <c r="P16" s="1045">
        <v>63780</v>
      </c>
      <c r="Q16" s="1045">
        <v>53733</v>
      </c>
      <c r="R16" s="1045">
        <v>891801</v>
      </c>
      <c r="S16" s="1045">
        <v>0</v>
      </c>
      <c r="T16" s="1045">
        <v>0</v>
      </c>
      <c r="U16" s="1045">
        <v>0</v>
      </c>
      <c r="V16" s="1045">
        <v>268777</v>
      </c>
      <c r="W16" s="1045">
        <v>0</v>
      </c>
      <c r="X16" s="1045">
        <v>255717</v>
      </c>
      <c r="Y16" s="1045">
        <v>0</v>
      </c>
      <c r="Z16" s="1045">
        <v>594649</v>
      </c>
      <c r="AA16" s="1045">
        <v>0</v>
      </c>
      <c r="AB16" s="1045">
        <v>0</v>
      </c>
      <c r="AC16" s="1034"/>
      <c r="AD16" s="1045">
        <v>0</v>
      </c>
      <c r="AE16" s="1045">
        <v>0</v>
      </c>
      <c r="AF16" s="1045">
        <v>0</v>
      </c>
      <c r="AG16" s="1045">
        <v>0</v>
      </c>
      <c r="AH16" s="1045">
        <v>0</v>
      </c>
      <c r="AI16" s="1045">
        <v>0</v>
      </c>
      <c r="AJ16" s="1045">
        <v>0</v>
      </c>
      <c r="AK16" s="1045">
        <v>0</v>
      </c>
      <c r="AL16" s="1045">
        <v>706829</v>
      </c>
      <c r="AM16" s="1045">
        <v>8418000</v>
      </c>
      <c r="AN16" s="1045">
        <v>0</v>
      </c>
      <c r="AP16" s="1038"/>
      <c r="AQ16" s="1038"/>
      <c r="AR16" s="1038"/>
      <c r="AS16" s="1038"/>
    </row>
    <row r="17" spans="1:45" s="538" customFormat="1" ht="12.75" customHeight="1" hidden="1">
      <c r="A17" s="1044" t="s">
        <v>529</v>
      </c>
      <c r="B17" s="1045">
        <v>3797470</v>
      </c>
      <c r="C17" s="1034"/>
      <c r="D17" s="1045">
        <v>3305495</v>
      </c>
      <c r="E17" s="1045">
        <v>0</v>
      </c>
      <c r="F17" s="1045">
        <v>0</v>
      </c>
      <c r="G17" s="1045">
        <v>0</v>
      </c>
      <c r="H17" s="1045">
        <v>0</v>
      </c>
      <c r="I17" s="1045">
        <v>0</v>
      </c>
      <c r="J17" s="1045">
        <v>0</v>
      </c>
      <c r="K17" s="1045">
        <v>64647</v>
      </c>
      <c r="L17" s="1045">
        <v>0</v>
      </c>
      <c r="M17" s="1045">
        <v>0</v>
      </c>
      <c r="N17" s="1045">
        <v>0</v>
      </c>
      <c r="O17" s="1045">
        <v>1063</v>
      </c>
      <c r="P17" s="1045">
        <v>0</v>
      </c>
      <c r="Q17" s="1045">
        <v>0</v>
      </c>
      <c r="R17" s="1045">
        <v>0</v>
      </c>
      <c r="S17" s="1045">
        <v>0</v>
      </c>
      <c r="T17" s="1045">
        <v>0</v>
      </c>
      <c r="U17" s="1045">
        <v>0</v>
      </c>
      <c r="V17" s="1045">
        <v>48000</v>
      </c>
      <c r="W17" s="1045">
        <v>0</v>
      </c>
      <c r="X17" s="1045">
        <v>156265</v>
      </c>
      <c r="Y17" s="1045">
        <v>48000</v>
      </c>
      <c r="Z17" s="1045">
        <v>174000</v>
      </c>
      <c r="AA17" s="1045">
        <v>0</v>
      </c>
      <c r="AB17" s="1045">
        <v>0</v>
      </c>
      <c r="AC17" s="1034"/>
      <c r="AD17" s="1045">
        <v>0</v>
      </c>
      <c r="AE17" s="1045">
        <v>0</v>
      </c>
      <c r="AF17" s="1045">
        <v>0</v>
      </c>
      <c r="AG17" s="1045">
        <v>0</v>
      </c>
      <c r="AH17" s="1045">
        <v>0</v>
      </c>
      <c r="AI17" s="1045">
        <v>0</v>
      </c>
      <c r="AJ17" s="1045">
        <v>0</v>
      </c>
      <c r="AK17" s="1045">
        <v>0</v>
      </c>
      <c r="AL17" s="1045">
        <v>0</v>
      </c>
      <c r="AM17" s="1045">
        <v>0</v>
      </c>
      <c r="AN17" s="1045">
        <v>0</v>
      </c>
      <c r="AP17" s="1038"/>
      <c r="AQ17" s="1038"/>
      <c r="AR17" s="1038"/>
      <c r="AS17" s="1038"/>
    </row>
    <row r="18" spans="1:45" s="538" customFormat="1" ht="12.75" customHeight="1" hidden="1">
      <c r="A18" s="1044" t="s">
        <v>531</v>
      </c>
      <c r="B18" s="1045">
        <v>212682</v>
      </c>
      <c r="C18" s="1034"/>
      <c r="D18" s="1045">
        <v>113753</v>
      </c>
      <c r="E18" s="1045">
        <v>0</v>
      </c>
      <c r="F18" s="1045">
        <v>0</v>
      </c>
      <c r="G18" s="1045">
        <v>0</v>
      </c>
      <c r="H18" s="1045">
        <v>0</v>
      </c>
      <c r="I18" s="1045">
        <v>0</v>
      </c>
      <c r="J18" s="1045">
        <v>0</v>
      </c>
      <c r="K18" s="1045">
        <v>0</v>
      </c>
      <c r="L18" s="1045">
        <v>0</v>
      </c>
      <c r="M18" s="1045">
        <v>0</v>
      </c>
      <c r="N18" s="1045">
        <v>0</v>
      </c>
      <c r="O18" s="1045">
        <v>0</v>
      </c>
      <c r="P18" s="1045">
        <v>0</v>
      </c>
      <c r="Q18" s="1045">
        <v>0</v>
      </c>
      <c r="R18" s="1045">
        <v>0</v>
      </c>
      <c r="S18" s="1045">
        <v>0</v>
      </c>
      <c r="T18" s="1045">
        <v>0</v>
      </c>
      <c r="U18" s="1045">
        <v>0</v>
      </c>
      <c r="V18" s="1045">
        <v>17489</v>
      </c>
      <c r="W18" s="1045">
        <v>0</v>
      </c>
      <c r="X18" s="1045">
        <v>71140</v>
      </c>
      <c r="Y18" s="1045">
        <v>5040</v>
      </c>
      <c r="Z18" s="1045">
        <v>5260</v>
      </c>
      <c r="AA18" s="1045">
        <v>0</v>
      </c>
      <c r="AB18" s="1045">
        <v>0</v>
      </c>
      <c r="AC18" s="1034"/>
      <c r="AD18" s="1045">
        <v>0</v>
      </c>
      <c r="AE18" s="1045">
        <v>0</v>
      </c>
      <c r="AF18" s="1045">
        <v>0</v>
      </c>
      <c r="AG18" s="1045">
        <v>0</v>
      </c>
      <c r="AH18" s="1045">
        <v>0</v>
      </c>
      <c r="AI18" s="1045">
        <v>0</v>
      </c>
      <c r="AJ18" s="1045">
        <v>0</v>
      </c>
      <c r="AK18" s="1045">
        <v>0</v>
      </c>
      <c r="AL18" s="1045">
        <v>0</v>
      </c>
      <c r="AM18" s="1045">
        <v>0</v>
      </c>
      <c r="AN18" s="1045">
        <v>0</v>
      </c>
      <c r="AP18" s="1038"/>
      <c r="AQ18" s="1038"/>
      <c r="AR18" s="1038"/>
      <c r="AS18" s="1038"/>
    </row>
    <row r="19" spans="1:45" s="538" customFormat="1" ht="12.75" customHeight="1" hidden="1">
      <c r="A19" s="1044" t="s">
        <v>533</v>
      </c>
      <c r="B19" s="1045">
        <v>4010152</v>
      </c>
      <c r="C19" s="1034"/>
      <c r="D19" s="1045">
        <v>3419248</v>
      </c>
      <c r="E19" s="1045">
        <v>0</v>
      </c>
      <c r="F19" s="1045">
        <v>0</v>
      </c>
      <c r="G19" s="1045">
        <v>0</v>
      </c>
      <c r="H19" s="1045">
        <v>0</v>
      </c>
      <c r="I19" s="1045">
        <v>0</v>
      </c>
      <c r="J19" s="1045">
        <v>0</v>
      </c>
      <c r="K19" s="1045">
        <v>64647</v>
      </c>
      <c r="L19" s="1045">
        <v>0</v>
      </c>
      <c r="M19" s="1045">
        <v>0</v>
      </c>
      <c r="N19" s="1045">
        <v>0</v>
      </c>
      <c r="O19" s="1045">
        <v>1063</v>
      </c>
      <c r="P19" s="1045">
        <v>0</v>
      </c>
      <c r="Q19" s="1045">
        <v>0</v>
      </c>
      <c r="R19" s="1045">
        <v>0</v>
      </c>
      <c r="S19" s="1045">
        <v>0</v>
      </c>
      <c r="T19" s="1045">
        <v>0</v>
      </c>
      <c r="U19" s="1045">
        <v>0</v>
      </c>
      <c r="V19" s="1045">
        <v>65489</v>
      </c>
      <c r="W19" s="1045">
        <v>0</v>
      </c>
      <c r="X19" s="1045">
        <v>227405</v>
      </c>
      <c r="Y19" s="1045">
        <v>53040</v>
      </c>
      <c r="Z19" s="1045">
        <v>179260</v>
      </c>
      <c r="AA19" s="1045">
        <v>0</v>
      </c>
      <c r="AB19" s="1045">
        <v>0</v>
      </c>
      <c r="AC19" s="1034"/>
      <c r="AD19" s="1045">
        <v>0</v>
      </c>
      <c r="AE19" s="1045">
        <v>0</v>
      </c>
      <c r="AF19" s="1045">
        <v>0</v>
      </c>
      <c r="AG19" s="1045">
        <v>0</v>
      </c>
      <c r="AH19" s="1045">
        <v>0</v>
      </c>
      <c r="AI19" s="1045">
        <v>0</v>
      </c>
      <c r="AJ19" s="1045">
        <v>0</v>
      </c>
      <c r="AK19" s="1045">
        <v>0</v>
      </c>
      <c r="AL19" s="1045">
        <v>0</v>
      </c>
      <c r="AM19" s="1045">
        <v>0</v>
      </c>
      <c r="AN19" s="1045">
        <v>0</v>
      </c>
      <c r="AP19" s="1038"/>
      <c r="AQ19" s="1038"/>
      <c r="AR19" s="1038"/>
      <c r="AS19" s="1038"/>
    </row>
    <row r="20" spans="1:45" s="538" customFormat="1" ht="12.75" customHeight="1" hidden="1">
      <c r="A20" s="1044" t="s">
        <v>1334</v>
      </c>
      <c r="B20" s="1045">
        <v>18733482</v>
      </c>
      <c r="C20" s="1034"/>
      <c r="D20" s="1045">
        <v>0</v>
      </c>
      <c r="E20" s="1045">
        <v>0</v>
      </c>
      <c r="F20" s="1045">
        <v>40858</v>
      </c>
      <c r="G20" s="1045">
        <v>121</v>
      </c>
      <c r="H20" s="1045">
        <v>0</v>
      </c>
      <c r="I20" s="1045">
        <v>0</v>
      </c>
      <c r="J20" s="1045">
        <v>0</v>
      </c>
      <c r="K20" s="1045">
        <v>463864</v>
      </c>
      <c r="L20" s="1045">
        <v>0</v>
      </c>
      <c r="M20" s="1045">
        <v>0</v>
      </c>
      <c r="N20" s="1045">
        <v>0</v>
      </c>
      <c r="O20" s="1045">
        <v>0</v>
      </c>
      <c r="P20" s="1045">
        <v>15039157</v>
      </c>
      <c r="Q20" s="1045">
        <v>0</v>
      </c>
      <c r="R20" s="1045">
        <v>2007364</v>
      </c>
      <c r="S20" s="1045">
        <v>74459</v>
      </c>
      <c r="T20" s="1045">
        <v>0</v>
      </c>
      <c r="U20" s="1045">
        <v>46808</v>
      </c>
      <c r="V20" s="1045">
        <v>37344</v>
      </c>
      <c r="W20" s="1045">
        <v>0</v>
      </c>
      <c r="X20" s="1045">
        <v>613812</v>
      </c>
      <c r="Y20" s="1045">
        <v>234678</v>
      </c>
      <c r="Z20" s="1045">
        <v>175017</v>
      </c>
      <c r="AA20" s="1045">
        <v>0</v>
      </c>
      <c r="AB20" s="1045">
        <v>0</v>
      </c>
      <c r="AC20" s="1034"/>
      <c r="AD20" s="1045">
        <v>0</v>
      </c>
      <c r="AE20" s="1045">
        <v>0</v>
      </c>
      <c r="AF20" s="1045">
        <v>0</v>
      </c>
      <c r="AG20" s="1045">
        <v>0</v>
      </c>
      <c r="AH20" s="1045">
        <v>0</v>
      </c>
      <c r="AI20" s="1045">
        <v>0</v>
      </c>
      <c r="AJ20" s="1045">
        <v>0</v>
      </c>
      <c r="AK20" s="1045">
        <v>0</v>
      </c>
      <c r="AL20" s="1045">
        <v>0</v>
      </c>
      <c r="AM20" s="1045">
        <v>0</v>
      </c>
      <c r="AN20" s="1045">
        <v>0</v>
      </c>
      <c r="AP20" s="1038"/>
      <c r="AQ20" s="1038"/>
      <c r="AR20" s="1038"/>
      <c r="AS20" s="1038"/>
    </row>
    <row r="21" spans="1:45" s="538" customFormat="1" ht="12.75" customHeight="1" hidden="1">
      <c r="A21" s="1044" t="s">
        <v>1335</v>
      </c>
      <c r="B21" s="1045">
        <v>4467459</v>
      </c>
      <c r="C21" s="1034"/>
      <c r="D21" s="1045">
        <v>0</v>
      </c>
      <c r="E21" s="1045">
        <v>0</v>
      </c>
      <c r="F21" s="1045">
        <v>62688</v>
      </c>
      <c r="G21" s="1045">
        <v>0</v>
      </c>
      <c r="H21" s="1045">
        <v>0</v>
      </c>
      <c r="I21" s="1045">
        <v>0</v>
      </c>
      <c r="J21" s="1045">
        <v>0</v>
      </c>
      <c r="K21" s="1045">
        <v>0</v>
      </c>
      <c r="L21" s="1045">
        <v>0</v>
      </c>
      <c r="M21" s="1045">
        <v>0</v>
      </c>
      <c r="N21" s="1045">
        <v>0</v>
      </c>
      <c r="O21" s="1045">
        <v>0</v>
      </c>
      <c r="P21" s="1045">
        <v>0</v>
      </c>
      <c r="Q21" s="1045">
        <v>0</v>
      </c>
      <c r="R21" s="1045">
        <v>819012</v>
      </c>
      <c r="S21" s="1045">
        <v>620499</v>
      </c>
      <c r="T21" s="1045">
        <v>0</v>
      </c>
      <c r="U21" s="1045">
        <v>60985</v>
      </c>
      <c r="V21" s="1045">
        <v>510967</v>
      </c>
      <c r="W21" s="1045">
        <v>0</v>
      </c>
      <c r="X21" s="1045">
        <v>1761634</v>
      </c>
      <c r="Y21" s="1045">
        <v>631674</v>
      </c>
      <c r="Z21" s="1045">
        <v>0</v>
      </c>
      <c r="AA21" s="1045">
        <v>0</v>
      </c>
      <c r="AB21" s="1045">
        <v>0</v>
      </c>
      <c r="AC21" s="1034"/>
      <c r="AD21" s="1045">
        <v>0</v>
      </c>
      <c r="AE21" s="1045">
        <v>0</v>
      </c>
      <c r="AF21" s="1045">
        <v>0</v>
      </c>
      <c r="AG21" s="1045">
        <v>0</v>
      </c>
      <c r="AH21" s="1045">
        <v>0</v>
      </c>
      <c r="AI21" s="1045">
        <v>0</v>
      </c>
      <c r="AJ21" s="1045">
        <v>0</v>
      </c>
      <c r="AK21" s="1045">
        <v>0</v>
      </c>
      <c r="AL21" s="1045">
        <v>0</v>
      </c>
      <c r="AM21" s="1045">
        <v>0</v>
      </c>
      <c r="AN21" s="1045">
        <v>0</v>
      </c>
      <c r="AP21" s="1038"/>
      <c r="AQ21" s="1038"/>
      <c r="AR21" s="1038"/>
      <c r="AS21" s="1038"/>
    </row>
    <row r="22" spans="1:45" s="538" customFormat="1" ht="12.75" customHeight="1" hidden="1">
      <c r="A22" s="1044" t="s">
        <v>1336</v>
      </c>
      <c r="B22" s="1045">
        <v>2488602</v>
      </c>
      <c r="C22" s="1034"/>
      <c r="D22" s="1045">
        <v>0</v>
      </c>
      <c r="E22" s="1045">
        <v>0</v>
      </c>
      <c r="F22" s="1045">
        <v>950737</v>
      </c>
      <c r="G22" s="1045">
        <v>0</v>
      </c>
      <c r="H22" s="1045">
        <v>0</v>
      </c>
      <c r="I22" s="1045">
        <v>0</v>
      </c>
      <c r="J22" s="1045">
        <v>0</v>
      </c>
      <c r="K22" s="1045">
        <v>0</v>
      </c>
      <c r="L22" s="1045">
        <v>0</v>
      </c>
      <c r="M22" s="1045">
        <v>0</v>
      </c>
      <c r="N22" s="1045">
        <v>0</v>
      </c>
      <c r="O22" s="1045">
        <v>0</v>
      </c>
      <c r="P22" s="1045">
        <v>0</v>
      </c>
      <c r="Q22" s="1045">
        <v>993</v>
      </c>
      <c r="R22" s="1045">
        <v>907569</v>
      </c>
      <c r="S22" s="1045">
        <v>6748</v>
      </c>
      <c r="T22" s="1045">
        <v>0</v>
      </c>
      <c r="U22" s="1045">
        <v>4243</v>
      </c>
      <c r="V22" s="1045">
        <v>0</v>
      </c>
      <c r="W22" s="1045">
        <v>0</v>
      </c>
      <c r="X22" s="1045">
        <v>519438</v>
      </c>
      <c r="Y22" s="1045">
        <v>32251</v>
      </c>
      <c r="Z22" s="1045">
        <v>33073</v>
      </c>
      <c r="AA22" s="1045">
        <v>0</v>
      </c>
      <c r="AB22" s="1045">
        <v>0</v>
      </c>
      <c r="AC22" s="1034"/>
      <c r="AD22" s="1045">
        <v>0</v>
      </c>
      <c r="AE22" s="1045">
        <v>0</v>
      </c>
      <c r="AF22" s="1045">
        <v>0</v>
      </c>
      <c r="AG22" s="1045">
        <v>0</v>
      </c>
      <c r="AH22" s="1045">
        <v>0</v>
      </c>
      <c r="AI22" s="1045">
        <v>0</v>
      </c>
      <c r="AJ22" s="1045">
        <v>0</v>
      </c>
      <c r="AK22" s="1045">
        <v>33550</v>
      </c>
      <c r="AL22" s="1045">
        <v>0</v>
      </c>
      <c r="AM22" s="1045">
        <v>0</v>
      </c>
      <c r="AN22" s="1045">
        <v>0</v>
      </c>
      <c r="AP22" s="1038"/>
      <c r="AQ22" s="1038"/>
      <c r="AR22" s="1038"/>
      <c r="AS22" s="1038"/>
    </row>
    <row r="23" spans="1:45" s="538" customFormat="1" ht="12.75" customHeight="1" hidden="1">
      <c r="A23" s="1044" t="s">
        <v>1337</v>
      </c>
      <c r="B23" s="1045">
        <v>25689543</v>
      </c>
      <c r="C23" s="1034"/>
      <c r="D23" s="1045">
        <v>0</v>
      </c>
      <c r="E23" s="1045">
        <v>0</v>
      </c>
      <c r="F23" s="1045">
        <v>1054283</v>
      </c>
      <c r="G23" s="1045">
        <v>121</v>
      </c>
      <c r="H23" s="1045">
        <v>0</v>
      </c>
      <c r="I23" s="1045">
        <v>0</v>
      </c>
      <c r="J23" s="1045">
        <v>0</v>
      </c>
      <c r="K23" s="1045">
        <v>463864</v>
      </c>
      <c r="L23" s="1045">
        <v>0</v>
      </c>
      <c r="M23" s="1045">
        <v>0</v>
      </c>
      <c r="N23" s="1045">
        <v>0</v>
      </c>
      <c r="O23" s="1045">
        <v>0</v>
      </c>
      <c r="P23" s="1045">
        <v>15039157</v>
      </c>
      <c r="Q23" s="1045">
        <v>993</v>
      </c>
      <c r="R23" s="1045">
        <v>3733945</v>
      </c>
      <c r="S23" s="1045">
        <v>701706</v>
      </c>
      <c r="T23" s="1045">
        <v>0</v>
      </c>
      <c r="U23" s="1045">
        <v>112036</v>
      </c>
      <c r="V23" s="1045">
        <v>548311</v>
      </c>
      <c r="W23" s="1045">
        <v>0</v>
      </c>
      <c r="X23" s="1045">
        <v>2894884</v>
      </c>
      <c r="Y23" s="1045">
        <v>898603</v>
      </c>
      <c r="Z23" s="1045">
        <v>208090</v>
      </c>
      <c r="AA23" s="1045">
        <v>0</v>
      </c>
      <c r="AB23" s="1045">
        <v>0</v>
      </c>
      <c r="AC23" s="1034"/>
      <c r="AD23" s="1045">
        <v>0</v>
      </c>
      <c r="AE23" s="1045">
        <v>0</v>
      </c>
      <c r="AF23" s="1045">
        <v>0</v>
      </c>
      <c r="AG23" s="1045">
        <v>0</v>
      </c>
      <c r="AH23" s="1045">
        <v>0</v>
      </c>
      <c r="AI23" s="1045">
        <v>0</v>
      </c>
      <c r="AJ23" s="1045">
        <v>0</v>
      </c>
      <c r="AK23" s="1045">
        <v>33550</v>
      </c>
      <c r="AL23" s="1045">
        <v>0</v>
      </c>
      <c r="AM23" s="1045">
        <v>0</v>
      </c>
      <c r="AN23" s="1045">
        <v>0</v>
      </c>
      <c r="AP23" s="1038"/>
      <c r="AQ23" s="1038"/>
      <c r="AR23" s="1038"/>
      <c r="AS23" s="1038"/>
    </row>
    <row r="24" spans="1:45" s="538" customFormat="1" ht="12.75" customHeight="1" hidden="1">
      <c r="A24" s="1044" t="s">
        <v>536</v>
      </c>
      <c r="B24" s="1045">
        <v>19741436</v>
      </c>
      <c r="C24" s="1034"/>
      <c r="D24" s="1045">
        <v>0</v>
      </c>
      <c r="E24" s="1045">
        <v>0</v>
      </c>
      <c r="F24" s="1045">
        <v>0</v>
      </c>
      <c r="G24" s="1045">
        <v>0</v>
      </c>
      <c r="H24" s="1045">
        <v>0</v>
      </c>
      <c r="I24" s="1045">
        <v>0</v>
      </c>
      <c r="J24" s="1045">
        <v>0</v>
      </c>
      <c r="K24" s="1045">
        <v>0</v>
      </c>
      <c r="L24" s="1045">
        <v>0</v>
      </c>
      <c r="M24" s="1045">
        <v>0</v>
      </c>
      <c r="N24" s="1045">
        <v>0</v>
      </c>
      <c r="O24" s="1045">
        <v>0</v>
      </c>
      <c r="P24" s="1045">
        <v>0</v>
      </c>
      <c r="Q24" s="1045">
        <v>0</v>
      </c>
      <c r="R24" s="1045">
        <v>0</v>
      </c>
      <c r="S24" s="1045">
        <v>0</v>
      </c>
      <c r="T24" s="1045">
        <v>0</v>
      </c>
      <c r="U24" s="1045">
        <v>0</v>
      </c>
      <c r="V24" s="1045">
        <v>0</v>
      </c>
      <c r="W24" s="1045">
        <v>0</v>
      </c>
      <c r="X24" s="1045">
        <v>0</v>
      </c>
      <c r="Y24" s="1045">
        <v>0</v>
      </c>
      <c r="Z24" s="1045">
        <v>0</v>
      </c>
      <c r="AA24" s="1045">
        <v>0</v>
      </c>
      <c r="AB24" s="1045">
        <v>0</v>
      </c>
      <c r="AC24" s="1034"/>
      <c r="AD24" s="1045">
        <v>0</v>
      </c>
      <c r="AE24" s="1045">
        <v>0</v>
      </c>
      <c r="AF24" s="1045">
        <v>0</v>
      </c>
      <c r="AG24" s="1045">
        <v>0</v>
      </c>
      <c r="AH24" s="1045">
        <v>0</v>
      </c>
      <c r="AI24" s="1045">
        <v>0</v>
      </c>
      <c r="AJ24" s="1045">
        <v>29600</v>
      </c>
      <c r="AK24" s="1045">
        <v>0</v>
      </c>
      <c r="AL24" s="1045">
        <v>16091608</v>
      </c>
      <c r="AM24" s="1045">
        <v>0</v>
      </c>
      <c r="AN24" s="1045">
        <v>3620228</v>
      </c>
      <c r="AP24" s="1038"/>
      <c r="AQ24" s="1038"/>
      <c r="AR24" s="1038"/>
      <c r="AS24" s="1038"/>
    </row>
    <row r="25" spans="1:45" s="538" customFormat="1" ht="12.75" customHeight="1" hidden="1">
      <c r="A25" s="1044" t="s">
        <v>1338</v>
      </c>
      <c r="B25" s="1045">
        <v>267983</v>
      </c>
      <c r="C25" s="1034"/>
      <c r="D25" s="1045">
        <v>0</v>
      </c>
      <c r="E25" s="1045">
        <v>0</v>
      </c>
      <c r="F25" s="1045">
        <v>0</v>
      </c>
      <c r="G25" s="1045">
        <v>0</v>
      </c>
      <c r="H25" s="1045">
        <v>0</v>
      </c>
      <c r="I25" s="1045">
        <v>0</v>
      </c>
      <c r="J25" s="1045">
        <v>0</v>
      </c>
      <c r="K25" s="1045">
        <v>0</v>
      </c>
      <c r="L25" s="1045">
        <v>0</v>
      </c>
      <c r="M25" s="1045">
        <v>0</v>
      </c>
      <c r="N25" s="1045">
        <v>0</v>
      </c>
      <c r="O25" s="1045">
        <v>0</v>
      </c>
      <c r="P25" s="1045">
        <v>0</v>
      </c>
      <c r="Q25" s="1045">
        <v>0</v>
      </c>
      <c r="R25" s="1045">
        <v>94488</v>
      </c>
      <c r="S25" s="1045">
        <v>0</v>
      </c>
      <c r="T25" s="1045">
        <v>0</v>
      </c>
      <c r="U25" s="1045">
        <v>0</v>
      </c>
      <c r="V25" s="1045">
        <v>75390</v>
      </c>
      <c r="W25" s="1045">
        <v>0</v>
      </c>
      <c r="X25" s="1045">
        <v>98105</v>
      </c>
      <c r="Y25" s="1045">
        <v>0</v>
      </c>
      <c r="Z25" s="1045">
        <v>0</v>
      </c>
      <c r="AA25" s="1045">
        <v>0</v>
      </c>
      <c r="AB25" s="1045">
        <v>0</v>
      </c>
      <c r="AC25" s="1034"/>
      <c r="AD25" s="1045">
        <v>0</v>
      </c>
      <c r="AE25" s="1045">
        <v>0</v>
      </c>
      <c r="AF25" s="1045">
        <v>0</v>
      </c>
      <c r="AG25" s="1045">
        <v>0</v>
      </c>
      <c r="AH25" s="1045">
        <v>0</v>
      </c>
      <c r="AI25" s="1045">
        <v>0</v>
      </c>
      <c r="AJ25" s="1045">
        <v>0</v>
      </c>
      <c r="AK25" s="1045">
        <v>0</v>
      </c>
      <c r="AL25" s="1045">
        <v>0</v>
      </c>
      <c r="AM25" s="1045">
        <v>0</v>
      </c>
      <c r="AN25" s="1045">
        <v>0</v>
      </c>
      <c r="AP25" s="1038"/>
      <c r="AQ25" s="1038"/>
      <c r="AR25" s="1038"/>
      <c r="AS25" s="1038"/>
    </row>
    <row r="26" spans="1:45" s="538" customFormat="1" ht="12.75" customHeight="1" hidden="1">
      <c r="A26" s="1044" t="s">
        <v>539</v>
      </c>
      <c r="B26" s="1045">
        <v>18213235</v>
      </c>
      <c r="C26" s="1034"/>
      <c r="D26" s="1045">
        <v>551305</v>
      </c>
      <c r="E26" s="1045">
        <v>77551</v>
      </c>
      <c r="F26" s="1045">
        <v>6358337</v>
      </c>
      <c r="G26" s="1045">
        <v>0</v>
      </c>
      <c r="H26" s="1045">
        <v>0</v>
      </c>
      <c r="I26" s="1045">
        <v>0</v>
      </c>
      <c r="J26" s="1045">
        <v>0</v>
      </c>
      <c r="K26" s="1045">
        <v>563182</v>
      </c>
      <c r="L26" s="1045">
        <v>0</v>
      </c>
      <c r="M26" s="1045">
        <v>5341149</v>
      </c>
      <c r="N26" s="1045">
        <v>0</v>
      </c>
      <c r="O26" s="1045">
        <v>0</v>
      </c>
      <c r="P26" s="1045">
        <v>2048592</v>
      </c>
      <c r="Q26" s="1045">
        <v>0</v>
      </c>
      <c r="R26" s="1045">
        <v>1835066</v>
      </c>
      <c r="S26" s="1045">
        <v>0</v>
      </c>
      <c r="T26" s="1045">
        <v>0</v>
      </c>
      <c r="U26" s="1045">
        <v>0</v>
      </c>
      <c r="V26" s="1045">
        <v>0</v>
      </c>
      <c r="W26" s="1045">
        <v>0</v>
      </c>
      <c r="X26" s="1045">
        <v>786060</v>
      </c>
      <c r="Y26" s="1045">
        <v>0</v>
      </c>
      <c r="Z26" s="1045">
        <v>51000</v>
      </c>
      <c r="AA26" s="1045">
        <v>0</v>
      </c>
      <c r="AB26" s="1045">
        <v>0</v>
      </c>
      <c r="AC26" s="1034"/>
      <c r="AD26" s="1045">
        <v>0</v>
      </c>
      <c r="AE26" s="1045">
        <v>0</v>
      </c>
      <c r="AF26" s="1045">
        <v>0</v>
      </c>
      <c r="AG26" s="1045">
        <v>0</v>
      </c>
      <c r="AH26" s="1045">
        <v>0</v>
      </c>
      <c r="AI26" s="1045">
        <v>0</v>
      </c>
      <c r="AJ26" s="1045">
        <v>0</v>
      </c>
      <c r="AK26" s="1045">
        <v>0</v>
      </c>
      <c r="AL26" s="1045">
        <v>600993</v>
      </c>
      <c r="AM26" s="1045">
        <v>0</v>
      </c>
      <c r="AN26" s="1045">
        <v>0</v>
      </c>
      <c r="AP26" s="1038"/>
      <c r="AQ26" s="1038"/>
      <c r="AR26" s="1038"/>
      <c r="AS26" s="1038"/>
    </row>
    <row r="27" spans="1:45" s="538" customFormat="1" ht="12.75" customHeight="1" hidden="1">
      <c r="A27" s="1044" t="s">
        <v>1339</v>
      </c>
      <c r="B27" s="1045">
        <v>15932798</v>
      </c>
      <c r="C27" s="1034"/>
      <c r="D27" s="1045">
        <v>75588</v>
      </c>
      <c r="E27" s="1045">
        <v>0</v>
      </c>
      <c r="F27" s="1045">
        <v>1904588</v>
      </c>
      <c r="G27" s="1045">
        <v>0</v>
      </c>
      <c r="H27" s="1045">
        <v>0</v>
      </c>
      <c r="I27" s="1045">
        <v>0</v>
      </c>
      <c r="J27" s="1045">
        <v>0</v>
      </c>
      <c r="K27" s="1045">
        <v>380911</v>
      </c>
      <c r="L27" s="1045">
        <v>0</v>
      </c>
      <c r="M27" s="1045">
        <v>0</v>
      </c>
      <c r="N27" s="1045">
        <v>0</v>
      </c>
      <c r="O27" s="1045">
        <v>0</v>
      </c>
      <c r="P27" s="1045">
        <v>0</v>
      </c>
      <c r="Q27" s="1045">
        <v>0</v>
      </c>
      <c r="R27" s="1045">
        <v>7181395</v>
      </c>
      <c r="S27" s="1045">
        <v>1017570</v>
      </c>
      <c r="T27" s="1045">
        <v>1585967</v>
      </c>
      <c r="U27" s="1045">
        <v>1110499</v>
      </c>
      <c r="V27" s="1045">
        <v>185265</v>
      </c>
      <c r="W27" s="1045">
        <v>0</v>
      </c>
      <c r="X27" s="1045">
        <v>2301376</v>
      </c>
      <c r="Y27" s="1045">
        <v>0</v>
      </c>
      <c r="Z27" s="1045">
        <v>0</v>
      </c>
      <c r="AA27" s="1045">
        <v>0</v>
      </c>
      <c r="AB27" s="1045">
        <v>0</v>
      </c>
      <c r="AC27" s="1034"/>
      <c r="AD27" s="1045">
        <v>0</v>
      </c>
      <c r="AE27" s="1045">
        <v>0</v>
      </c>
      <c r="AF27" s="1045">
        <v>0</v>
      </c>
      <c r="AG27" s="1045">
        <v>0</v>
      </c>
      <c r="AH27" s="1045">
        <v>0</v>
      </c>
      <c r="AI27" s="1045">
        <v>0</v>
      </c>
      <c r="AJ27" s="1045">
        <v>0</v>
      </c>
      <c r="AK27" s="1045">
        <v>189639</v>
      </c>
      <c r="AL27" s="1045">
        <v>0</v>
      </c>
      <c r="AM27" s="1045">
        <v>0</v>
      </c>
      <c r="AN27" s="1045">
        <v>0</v>
      </c>
      <c r="AP27" s="1038"/>
      <c r="AQ27" s="1038"/>
      <c r="AR27" s="1038"/>
      <c r="AS27" s="1038"/>
    </row>
    <row r="28" spans="1:45" s="538" customFormat="1" ht="12.75" customHeight="1" hidden="1">
      <c r="A28" s="1044" t="s">
        <v>542</v>
      </c>
      <c r="B28" s="1045">
        <v>3462711</v>
      </c>
      <c r="C28" s="1034"/>
      <c r="D28" s="1045">
        <v>75588</v>
      </c>
      <c r="E28" s="1045">
        <v>0</v>
      </c>
      <c r="F28" s="1045">
        <v>723848</v>
      </c>
      <c r="G28" s="1045">
        <v>0</v>
      </c>
      <c r="H28" s="1045">
        <v>0</v>
      </c>
      <c r="I28" s="1045">
        <v>0</v>
      </c>
      <c r="J28" s="1045">
        <v>0</v>
      </c>
      <c r="K28" s="1045">
        <v>0</v>
      </c>
      <c r="L28" s="1045">
        <v>0</v>
      </c>
      <c r="M28" s="1045">
        <v>0</v>
      </c>
      <c r="N28" s="1045">
        <v>0</v>
      </c>
      <c r="O28" s="1045">
        <v>0</v>
      </c>
      <c r="P28" s="1045">
        <v>0</v>
      </c>
      <c r="Q28" s="1045">
        <v>0</v>
      </c>
      <c r="R28" s="1045">
        <v>0</v>
      </c>
      <c r="S28" s="1045">
        <v>0</v>
      </c>
      <c r="T28" s="1045">
        <v>0</v>
      </c>
      <c r="U28" s="1045">
        <v>0</v>
      </c>
      <c r="V28" s="1045">
        <v>172260</v>
      </c>
      <c r="W28" s="1045">
        <v>0</v>
      </c>
      <c r="X28" s="1045">
        <v>2301376</v>
      </c>
      <c r="Y28" s="1045">
        <v>0</v>
      </c>
      <c r="Z28" s="1045">
        <v>0</v>
      </c>
      <c r="AA28" s="1045">
        <v>0</v>
      </c>
      <c r="AB28" s="1045">
        <v>0</v>
      </c>
      <c r="AC28" s="1034"/>
      <c r="AD28" s="1045">
        <v>0</v>
      </c>
      <c r="AE28" s="1045">
        <v>0</v>
      </c>
      <c r="AF28" s="1045">
        <v>0</v>
      </c>
      <c r="AG28" s="1045">
        <v>0</v>
      </c>
      <c r="AH28" s="1045">
        <v>0</v>
      </c>
      <c r="AI28" s="1045">
        <v>0</v>
      </c>
      <c r="AJ28" s="1045">
        <v>0</v>
      </c>
      <c r="AK28" s="1045">
        <v>189639</v>
      </c>
      <c r="AL28" s="1045">
        <v>0</v>
      </c>
      <c r="AM28" s="1045">
        <v>0</v>
      </c>
      <c r="AN28" s="1045">
        <v>0</v>
      </c>
      <c r="AP28" s="1038"/>
      <c r="AQ28" s="1038"/>
      <c r="AR28" s="1038"/>
      <c r="AS28" s="1038"/>
    </row>
    <row r="29" spans="1:45" s="538" customFormat="1" ht="12.75" customHeight="1" hidden="1">
      <c r="A29" s="1044" t="s">
        <v>544</v>
      </c>
      <c r="B29" s="1045">
        <v>28242947</v>
      </c>
      <c r="C29" s="1034"/>
      <c r="D29" s="1045">
        <v>7410000</v>
      </c>
      <c r="E29" s="1045">
        <v>0</v>
      </c>
      <c r="F29" s="1045">
        <v>0</v>
      </c>
      <c r="G29" s="1045">
        <v>0</v>
      </c>
      <c r="H29" s="1045">
        <v>0</v>
      </c>
      <c r="I29" s="1045">
        <v>0</v>
      </c>
      <c r="J29" s="1045">
        <v>0</v>
      </c>
      <c r="K29" s="1045">
        <v>0</v>
      </c>
      <c r="L29" s="1045">
        <v>0</v>
      </c>
      <c r="M29" s="1045">
        <v>0</v>
      </c>
      <c r="N29" s="1045">
        <v>27000</v>
      </c>
      <c r="O29" s="1045">
        <v>15128858</v>
      </c>
      <c r="P29" s="1045">
        <v>0</v>
      </c>
      <c r="Q29" s="1045">
        <v>0</v>
      </c>
      <c r="R29" s="1045">
        <v>4891339</v>
      </c>
      <c r="S29" s="1045">
        <v>0</v>
      </c>
      <c r="T29" s="1045">
        <v>0</v>
      </c>
      <c r="U29" s="1045">
        <v>0</v>
      </c>
      <c r="V29" s="1045">
        <v>1700</v>
      </c>
      <c r="W29" s="1045">
        <v>428050</v>
      </c>
      <c r="X29" s="1045">
        <v>0</v>
      </c>
      <c r="Y29" s="1045">
        <v>0</v>
      </c>
      <c r="Z29" s="1045">
        <v>0</v>
      </c>
      <c r="AA29" s="1045">
        <v>0</v>
      </c>
      <c r="AB29" s="1045">
        <v>0</v>
      </c>
      <c r="AC29" s="1034"/>
      <c r="AD29" s="1045">
        <v>0</v>
      </c>
      <c r="AE29" s="1045">
        <v>0</v>
      </c>
      <c r="AF29" s="1045">
        <v>0</v>
      </c>
      <c r="AG29" s="1045">
        <v>0</v>
      </c>
      <c r="AH29" s="1045">
        <v>0</v>
      </c>
      <c r="AI29" s="1045">
        <v>356000</v>
      </c>
      <c r="AJ29" s="1045">
        <v>0</v>
      </c>
      <c r="AK29" s="1045">
        <v>0</v>
      </c>
      <c r="AL29" s="1045">
        <v>0</v>
      </c>
      <c r="AM29" s="1045">
        <v>0</v>
      </c>
      <c r="AN29" s="1045">
        <v>0</v>
      </c>
      <c r="AP29" s="1038"/>
      <c r="AQ29" s="1038"/>
      <c r="AR29" s="1038"/>
      <c r="AS29" s="1038"/>
    </row>
    <row r="30" spans="1:45" s="538" customFormat="1" ht="12.75" customHeight="1" hidden="1">
      <c r="A30" s="1044" t="s">
        <v>1340</v>
      </c>
      <c r="B30" s="1045">
        <v>59363905</v>
      </c>
      <c r="C30" s="1034"/>
      <c r="D30" s="1045">
        <v>6788756</v>
      </c>
      <c r="E30" s="1045">
        <v>35500</v>
      </c>
      <c r="F30" s="1045">
        <v>4134649</v>
      </c>
      <c r="G30" s="1045">
        <v>1100263</v>
      </c>
      <c r="H30" s="1045">
        <v>0</v>
      </c>
      <c r="I30" s="1045">
        <v>0</v>
      </c>
      <c r="J30" s="1045">
        <v>0</v>
      </c>
      <c r="K30" s="1045">
        <v>708495</v>
      </c>
      <c r="L30" s="1045">
        <v>0</v>
      </c>
      <c r="M30" s="1045">
        <v>822900</v>
      </c>
      <c r="N30" s="1045">
        <v>0</v>
      </c>
      <c r="O30" s="1045">
        <v>4575000</v>
      </c>
      <c r="P30" s="1045">
        <v>0</v>
      </c>
      <c r="Q30" s="1045">
        <v>40000</v>
      </c>
      <c r="R30" s="1045">
        <v>11013994</v>
      </c>
      <c r="S30" s="1045">
        <v>2379335</v>
      </c>
      <c r="T30" s="1045">
        <v>0</v>
      </c>
      <c r="U30" s="1045">
        <v>740049</v>
      </c>
      <c r="V30" s="1045">
        <v>21686</v>
      </c>
      <c r="W30" s="1045">
        <v>0</v>
      </c>
      <c r="X30" s="1045">
        <v>609736</v>
      </c>
      <c r="Y30" s="1045">
        <v>11000</v>
      </c>
      <c r="Z30" s="1045">
        <v>76529</v>
      </c>
      <c r="AA30" s="1045">
        <v>0</v>
      </c>
      <c r="AB30" s="1045">
        <v>0</v>
      </c>
      <c r="AC30" s="1034"/>
      <c r="AD30" s="1045">
        <v>47619</v>
      </c>
      <c r="AE30" s="1045">
        <v>0</v>
      </c>
      <c r="AF30" s="1045">
        <v>0</v>
      </c>
      <c r="AG30" s="1045">
        <v>0</v>
      </c>
      <c r="AH30" s="1045">
        <v>0</v>
      </c>
      <c r="AI30" s="1045">
        <v>0</v>
      </c>
      <c r="AJ30" s="1045">
        <v>0</v>
      </c>
      <c r="AK30" s="1045">
        <v>0</v>
      </c>
      <c r="AL30" s="1045">
        <v>26361</v>
      </c>
      <c r="AM30" s="1045">
        <v>0</v>
      </c>
      <c r="AN30" s="1045">
        <v>26232033</v>
      </c>
      <c r="AP30" s="1038"/>
      <c r="AQ30" s="1038"/>
      <c r="AR30" s="1038"/>
      <c r="AS30" s="1038"/>
    </row>
    <row r="31" spans="1:45" s="538" customFormat="1" ht="12.75" customHeight="1" hidden="1">
      <c r="A31" s="1044" t="s">
        <v>547</v>
      </c>
      <c r="B31" s="1045">
        <v>4095509</v>
      </c>
      <c r="C31" s="1034"/>
      <c r="D31" s="1045">
        <v>526664</v>
      </c>
      <c r="E31" s="1045">
        <v>0</v>
      </c>
      <c r="F31" s="1045">
        <v>0</v>
      </c>
      <c r="G31" s="1045">
        <v>0</v>
      </c>
      <c r="H31" s="1045">
        <v>0</v>
      </c>
      <c r="I31" s="1045">
        <v>0</v>
      </c>
      <c r="J31" s="1045">
        <v>0</v>
      </c>
      <c r="K31" s="1045">
        <v>36518</v>
      </c>
      <c r="L31" s="1045">
        <v>0</v>
      </c>
      <c r="M31" s="1045">
        <v>0</v>
      </c>
      <c r="N31" s="1045">
        <v>0</v>
      </c>
      <c r="O31" s="1045">
        <v>0</v>
      </c>
      <c r="P31" s="1045">
        <v>0</v>
      </c>
      <c r="Q31" s="1045">
        <v>0</v>
      </c>
      <c r="R31" s="1045">
        <v>3532327</v>
      </c>
      <c r="S31" s="1045">
        <v>0</v>
      </c>
      <c r="T31" s="1045">
        <v>0</v>
      </c>
      <c r="U31" s="1045">
        <v>0</v>
      </c>
      <c r="V31" s="1045">
        <v>0</v>
      </c>
      <c r="W31" s="1045">
        <v>0</v>
      </c>
      <c r="X31" s="1045">
        <v>0</v>
      </c>
      <c r="Y31" s="1045">
        <v>0</v>
      </c>
      <c r="Z31" s="1045">
        <v>0</v>
      </c>
      <c r="AA31" s="1045">
        <v>0</v>
      </c>
      <c r="AB31" s="1045">
        <v>0</v>
      </c>
      <c r="AC31" s="1034"/>
      <c r="AD31" s="1045">
        <v>0</v>
      </c>
      <c r="AE31" s="1045">
        <v>0</v>
      </c>
      <c r="AF31" s="1045">
        <v>0</v>
      </c>
      <c r="AG31" s="1045">
        <v>0</v>
      </c>
      <c r="AH31" s="1045">
        <v>0</v>
      </c>
      <c r="AI31" s="1045">
        <v>0</v>
      </c>
      <c r="AJ31" s="1045">
        <v>0</v>
      </c>
      <c r="AK31" s="1045">
        <v>0</v>
      </c>
      <c r="AL31" s="1045">
        <v>0</v>
      </c>
      <c r="AM31" s="1045">
        <v>0</v>
      </c>
      <c r="AN31" s="1045">
        <v>0</v>
      </c>
      <c r="AP31" s="1038"/>
      <c r="AQ31" s="1038"/>
      <c r="AR31" s="1038"/>
      <c r="AS31" s="1038"/>
    </row>
    <row r="32" spans="1:45" s="538" customFormat="1" ht="12.75" customHeight="1" hidden="1">
      <c r="A32" s="1044" t="s">
        <v>1341</v>
      </c>
      <c r="B32" s="1045">
        <v>167451847</v>
      </c>
      <c r="C32" s="1034"/>
      <c r="D32" s="1045">
        <v>14825649</v>
      </c>
      <c r="E32" s="1045">
        <v>113051</v>
      </c>
      <c r="F32" s="1045">
        <v>13451857</v>
      </c>
      <c r="G32" s="1045">
        <v>1100384</v>
      </c>
      <c r="H32" s="1045">
        <v>0</v>
      </c>
      <c r="I32" s="1045">
        <v>0</v>
      </c>
      <c r="J32" s="1045">
        <v>0</v>
      </c>
      <c r="K32" s="1045">
        <v>2116452</v>
      </c>
      <c r="L32" s="1045">
        <v>0</v>
      </c>
      <c r="M32" s="1045">
        <v>6164049</v>
      </c>
      <c r="N32" s="1045">
        <v>27000</v>
      </c>
      <c r="O32" s="1045">
        <v>19703858</v>
      </c>
      <c r="P32" s="1045">
        <v>17087749</v>
      </c>
      <c r="Q32" s="1045">
        <v>40993</v>
      </c>
      <c r="R32" s="1045">
        <v>28750227</v>
      </c>
      <c r="S32" s="1045">
        <v>4098611</v>
      </c>
      <c r="T32" s="1045">
        <v>1585967</v>
      </c>
      <c r="U32" s="1045">
        <v>1962584</v>
      </c>
      <c r="V32" s="1045">
        <v>832352</v>
      </c>
      <c r="W32" s="1045">
        <v>428050</v>
      </c>
      <c r="X32" s="1045">
        <v>6690161</v>
      </c>
      <c r="Y32" s="1045">
        <v>909603</v>
      </c>
      <c r="Z32" s="1045">
        <v>335619</v>
      </c>
      <c r="AA32" s="1045">
        <v>0</v>
      </c>
      <c r="AB32" s="1045">
        <v>0</v>
      </c>
      <c r="AC32" s="1034"/>
      <c r="AD32" s="1045">
        <v>47619</v>
      </c>
      <c r="AE32" s="1045">
        <v>0</v>
      </c>
      <c r="AF32" s="1045">
        <v>0</v>
      </c>
      <c r="AG32" s="1045">
        <v>0</v>
      </c>
      <c r="AH32" s="1045">
        <v>0</v>
      </c>
      <c r="AI32" s="1045">
        <v>356000</v>
      </c>
      <c r="AJ32" s="1045">
        <v>29600</v>
      </c>
      <c r="AK32" s="1045">
        <v>223189</v>
      </c>
      <c r="AL32" s="1045">
        <v>16718962</v>
      </c>
      <c r="AM32" s="1045">
        <v>0</v>
      </c>
      <c r="AN32" s="1045">
        <v>29852261</v>
      </c>
      <c r="AP32" s="1038"/>
      <c r="AQ32" s="1038"/>
      <c r="AR32" s="1038"/>
      <c r="AS32" s="1038"/>
    </row>
    <row r="33" spans="1:45" s="538" customFormat="1" ht="12.75" customHeight="1" hidden="1">
      <c r="A33" s="1044" t="s">
        <v>550</v>
      </c>
      <c r="B33" s="1045">
        <v>184131</v>
      </c>
      <c r="C33" s="1034"/>
      <c r="D33" s="1045">
        <v>149056</v>
      </c>
      <c r="E33" s="1045">
        <v>0</v>
      </c>
      <c r="F33" s="1045">
        <v>0</v>
      </c>
      <c r="G33" s="1045">
        <v>0</v>
      </c>
      <c r="H33" s="1045">
        <v>0</v>
      </c>
      <c r="I33" s="1045">
        <v>0</v>
      </c>
      <c r="J33" s="1045">
        <v>0</v>
      </c>
      <c r="K33" s="1045">
        <v>0</v>
      </c>
      <c r="L33" s="1045">
        <v>0</v>
      </c>
      <c r="M33" s="1045">
        <v>0</v>
      </c>
      <c r="N33" s="1045">
        <v>0</v>
      </c>
      <c r="O33" s="1045">
        <v>0</v>
      </c>
      <c r="P33" s="1045">
        <v>0</v>
      </c>
      <c r="Q33" s="1045">
        <v>0</v>
      </c>
      <c r="R33" s="1045">
        <v>0</v>
      </c>
      <c r="S33" s="1045">
        <v>0</v>
      </c>
      <c r="T33" s="1045">
        <v>0</v>
      </c>
      <c r="U33" s="1045">
        <v>0</v>
      </c>
      <c r="V33" s="1045">
        <v>35075</v>
      </c>
      <c r="W33" s="1045">
        <v>0</v>
      </c>
      <c r="X33" s="1045">
        <v>0</v>
      </c>
      <c r="Y33" s="1045">
        <v>0</v>
      </c>
      <c r="Z33" s="1045">
        <v>0</v>
      </c>
      <c r="AA33" s="1045">
        <v>0</v>
      </c>
      <c r="AB33" s="1045">
        <v>0</v>
      </c>
      <c r="AC33" s="1034"/>
      <c r="AD33" s="1045">
        <v>0</v>
      </c>
      <c r="AE33" s="1045">
        <v>0</v>
      </c>
      <c r="AF33" s="1045">
        <v>0</v>
      </c>
      <c r="AG33" s="1045">
        <v>0</v>
      </c>
      <c r="AH33" s="1045">
        <v>0</v>
      </c>
      <c r="AI33" s="1045">
        <v>0</v>
      </c>
      <c r="AJ33" s="1045">
        <v>0</v>
      </c>
      <c r="AK33" s="1045">
        <v>0</v>
      </c>
      <c r="AL33" s="1045">
        <v>0</v>
      </c>
      <c r="AM33" s="1045">
        <v>0</v>
      </c>
      <c r="AN33" s="1045">
        <v>0</v>
      </c>
      <c r="AP33" s="1038"/>
      <c r="AQ33" s="1038"/>
      <c r="AR33" s="1038"/>
      <c r="AS33" s="1038"/>
    </row>
    <row r="34" spans="1:45" s="538" customFormat="1" ht="12.75" customHeight="1" hidden="1">
      <c r="A34" s="1044" t="s">
        <v>1342</v>
      </c>
      <c r="B34" s="1045">
        <v>184131</v>
      </c>
      <c r="C34" s="1034"/>
      <c r="D34" s="1045">
        <v>149056</v>
      </c>
      <c r="E34" s="1045">
        <v>0</v>
      </c>
      <c r="F34" s="1045">
        <v>0</v>
      </c>
      <c r="G34" s="1045">
        <v>0</v>
      </c>
      <c r="H34" s="1045">
        <v>0</v>
      </c>
      <c r="I34" s="1045">
        <v>0</v>
      </c>
      <c r="J34" s="1045">
        <v>0</v>
      </c>
      <c r="K34" s="1045">
        <v>0</v>
      </c>
      <c r="L34" s="1045">
        <v>0</v>
      </c>
      <c r="M34" s="1045">
        <v>0</v>
      </c>
      <c r="N34" s="1045">
        <v>0</v>
      </c>
      <c r="O34" s="1045">
        <v>0</v>
      </c>
      <c r="P34" s="1045">
        <v>0</v>
      </c>
      <c r="Q34" s="1045">
        <v>0</v>
      </c>
      <c r="R34" s="1045">
        <v>0</v>
      </c>
      <c r="S34" s="1045">
        <v>0</v>
      </c>
      <c r="T34" s="1045">
        <v>0</v>
      </c>
      <c r="U34" s="1045">
        <v>0</v>
      </c>
      <c r="V34" s="1045">
        <v>35075</v>
      </c>
      <c r="W34" s="1045">
        <v>0</v>
      </c>
      <c r="X34" s="1045">
        <v>0</v>
      </c>
      <c r="Y34" s="1045">
        <v>0</v>
      </c>
      <c r="Z34" s="1045">
        <v>0</v>
      </c>
      <c r="AA34" s="1045">
        <v>0</v>
      </c>
      <c r="AB34" s="1045">
        <v>0</v>
      </c>
      <c r="AC34" s="1034"/>
      <c r="AD34" s="1045">
        <v>0</v>
      </c>
      <c r="AE34" s="1045">
        <v>0</v>
      </c>
      <c r="AF34" s="1045">
        <v>0</v>
      </c>
      <c r="AG34" s="1045">
        <v>0</v>
      </c>
      <c r="AH34" s="1045">
        <v>0</v>
      </c>
      <c r="AI34" s="1045">
        <v>0</v>
      </c>
      <c r="AJ34" s="1045">
        <v>0</v>
      </c>
      <c r="AK34" s="1045">
        <v>0</v>
      </c>
      <c r="AL34" s="1045">
        <v>0</v>
      </c>
      <c r="AM34" s="1045">
        <v>0</v>
      </c>
      <c r="AN34" s="1045">
        <v>0</v>
      </c>
      <c r="AP34" s="1038"/>
      <c r="AQ34" s="1038"/>
      <c r="AR34" s="1038"/>
      <c r="AS34" s="1038"/>
    </row>
    <row r="35" spans="1:45" s="538" customFormat="1" ht="12.75" customHeight="1" hidden="1">
      <c r="A35" s="1044" t="s">
        <v>553</v>
      </c>
      <c r="B35" s="1045">
        <v>42344302</v>
      </c>
      <c r="C35" s="1034"/>
      <c r="D35" s="1045">
        <v>2285434</v>
      </c>
      <c r="E35" s="1045">
        <v>31972</v>
      </c>
      <c r="F35" s="1045">
        <v>2965344</v>
      </c>
      <c r="G35" s="1045">
        <v>509296</v>
      </c>
      <c r="H35" s="1045">
        <v>0</v>
      </c>
      <c r="I35" s="1045">
        <v>0</v>
      </c>
      <c r="J35" s="1045">
        <v>0</v>
      </c>
      <c r="K35" s="1045">
        <v>610804</v>
      </c>
      <c r="L35" s="1045">
        <v>91299</v>
      </c>
      <c r="M35" s="1045">
        <v>1612129</v>
      </c>
      <c r="N35" s="1045">
        <v>7290</v>
      </c>
      <c r="O35" s="1045">
        <v>8305786</v>
      </c>
      <c r="P35" s="1045">
        <v>4480544</v>
      </c>
      <c r="Q35" s="1045">
        <v>25575</v>
      </c>
      <c r="R35" s="1045">
        <v>6493872</v>
      </c>
      <c r="S35" s="1045">
        <v>444221</v>
      </c>
      <c r="T35" s="1045">
        <v>0</v>
      </c>
      <c r="U35" s="1045">
        <v>64719</v>
      </c>
      <c r="V35" s="1045">
        <v>288408</v>
      </c>
      <c r="W35" s="1045">
        <v>0</v>
      </c>
      <c r="X35" s="1045">
        <v>1885270</v>
      </c>
      <c r="Y35" s="1045">
        <v>246211</v>
      </c>
      <c r="Z35" s="1045">
        <v>177554</v>
      </c>
      <c r="AA35" s="1045">
        <v>0</v>
      </c>
      <c r="AB35" s="1045">
        <v>0</v>
      </c>
      <c r="AC35" s="1034"/>
      <c r="AD35" s="1045">
        <v>2381</v>
      </c>
      <c r="AE35" s="1045">
        <v>0</v>
      </c>
      <c r="AF35" s="1045">
        <v>0</v>
      </c>
      <c r="AG35" s="1045">
        <v>0</v>
      </c>
      <c r="AH35" s="1045">
        <v>0</v>
      </c>
      <c r="AI35" s="1045">
        <v>0</v>
      </c>
      <c r="AJ35" s="1045">
        <v>7989</v>
      </c>
      <c r="AK35" s="1045">
        <v>60259</v>
      </c>
      <c r="AL35" s="1045">
        <v>4703585</v>
      </c>
      <c r="AM35" s="1045">
        <v>2183364</v>
      </c>
      <c r="AN35" s="1045">
        <v>4860996</v>
      </c>
      <c r="AP35" s="1038"/>
      <c r="AQ35" s="1038"/>
      <c r="AR35" s="1038"/>
      <c r="AS35" s="1038"/>
    </row>
    <row r="36" spans="1:45" s="538" customFormat="1" ht="12.75" customHeight="1" hidden="1">
      <c r="A36" s="1044" t="s">
        <v>555</v>
      </c>
      <c r="B36" s="1045">
        <v>234055737</v>
      </c>
      <c r="C36" s="1034"/>
      <c r="D36" s="1045">
        <v>15513686</v>
      </c>
      <c r="E36" s="1045">
        <v>0</v>
      </c>
      <c r="F36" s="1045">
        <v>0</v>
      </c>
      <c r="G36" s="1045">
        <v>0</v>
      </c>
      <c r="H36" s="1045">
        <v>0</v>
      </c>
      <c r="I36" s="1045">
        <v>0</v>
      </c>
      <c r="J36" s="1045">
        <v>0</v>
      </c>
      <c r="K36" s="1045">
        <v>0</v>
      </c>
      <c r="L36" s="1045">
        <v>0</v>
      </c>
      <c r="M36" s="1045">
        <v>0</v>
      </c>
      <c r="N36" s="1045">
        <v>0</v>
      </c>
      <c r="O36" s="1045">
        <v>218542051</v>
      </c>
      <c r="P36" s="1045">
        <v>0</v>
      </c>
      <c r="Q36" s="1045">
        <v>0</v>
      </c>
      <c r="R36" s="1045">
        <v>0</v>
      </c>
      <c r="S36" s="1045">
        <v>0</v>
      </c>
      <c r="T36" s="1045">
        <v>0</v>
      </c>
      <c r="U36" s="1045">
        <v>0</v>
      </c>
      <c r="V36" s="1045">
        <v>0</v>
      </c>
      <c r="W36" s="1045">
        <v>0</v>
      </c>
      <c r="X36" s="1045">
        <v>0</v>
      </c>
      <c r="Y36" s="1045">
        <v>0</v>
      </c>
      <c r="Z36" s="1045">
        <v>0</v>
      </c>
      <c r="AA36" s="1045">
        <v>0</v>
      </c>
      <c r="AB36" s="1045">
        <v>0</v>
      </c>
      <c r="AC36" s="1034"/>
      <c r="AD36" s="1045">
        <v>0</v>
      </c>
      <c r="AE36" s="1045">
        <v>0</v>
      </c>
      <c r="AF36" s="1045">
        <v>0</v>
      </c>
      <c r="AG36" s="1045">
        <v>0</v>
      </c>
      <c r="AH36" s="1045">
        <v>0</v>
      </c>
      <c r="AI36" s="1045">
        <v>0</v>
      </c>
      <c r="AJ36" s="1045">
        <v>0</v>
      </c>
      <c r="AK36" s="1045">
        <v>0</v>
      </c>
      <c r="AL36" s="1045">
        <v>0</v>
      </c>
      <c r="AM36" s="1045">
        <v>0</v>
      </c>
      <c r="AN36" s="1045">
        <v>0</v>
      </c>
      <c r="AP36" s="1038"/>
      <c r="AQ36" s="1038"/>
      <c r="AR36" s="1038"/>
      <c r="AS36" s="1038"/>
    </row>
    <row r="37" spans="1:45" s="538" customFormat="1" ht="12.75" customHeight="1" hidden="1">
      <c r="A37" s="1044" t="s">
        <v>1343</v>
      </c>
      <c r="B37" s="1045">
        <v>73545</v>
      </c>
      <c r="C37" s="1034"/>
      <c r="D37" s="1045">
        <v>42813</v>
      </c>
      <c r="E37" s="1045">
        <v>0</v>
      </c>
      <c r="F37" s="1045">
        <v>0</v>
      </c>
      <c r="G37" s="1045">
        <v>0</v>
      </c>
      <c r="H37" s="1045">
        <v>0</v>
      </c>
      <c r="I37" s="1045">
        <v>0</v>
      </c>
      <c r="J37" s="1045">
        <v>0</v>
      </c>
      <c r="K37" s="1045">
        <v>0</v>
      </c>
      <c r="L37" s="1045">
        <v>0</v>
      </c>
      <c r="M37" s="1045">
        <v>0</v>
      </c>
      <c r="N37" s="1045">
        <v>0</v>
      </c>
      <c r="O37" s="1045">
        <v>30732</v>
      </c>
      <c r="P37" s="1045">
        <v>0</v>
      </c>
      <c r="Q37" s="1045">
        <v>0</v>
      </c>
      <c r="R37" s="1045">
        <v>0</v>
      </c>
      <c r="S37" s="1045">
        <v>0</v>
      </c>
      <c r="T37" s="1045">
        <v>0</v>
      </c>
      <c r="U37" s="1045">
        <v>0</v>
      </c>
      <c r="V37" s="1045">
        <v>0</v>
      </c>
      <c r="W37" s="1045">
        <v>0</v>
      </c>
      <c r="X37" s="1045">
        <v>0</v>
      </c>
      <c r="Y37" s="1045">
        <v>0</v>
      </c>
      <c r="Z37" s="1045">
        <v>0</v>
      </c>
      <c r="AA37" s="1045">
        <v>0</v>
      </c>
      <c r="AB37" s="1045">
        <v>0</v>
      </c>
      <c r="AC37" s="1034"/>
      <c r="AD37" s="1045">
        <v>0</v>
      </c>
      <c r="AE37" s="1045">
        <v>0</v>
      </c>
      <c r="AF37" s="1045">
        <v>0</v>
      </c>
      <c r="AG37" s="1045">
        <v>0</v>
      </c>
      <c r="AH37" s="1045">
        <v>0</v>
      </c>
      <c r="AI37" s="1045">
        <v>0</v>
      </c>
      <c r="AJ37" s="1045">
        <v>0</v>
      </c>
      <c r="AK37" s="1045">
        <v>0</v>
      </c>
      <c r="AL37" s="1045">
        <v>0</v>
      </c>
      <c r="AM37" s="1045">
        <v>0</v>
      </c>
      <c r="AN37" s="1045">
        <v>0</v>
      </c>
      <c r="AP37" s="1038"/>
      <c r="AQ37" s="1038"/>
      <c r="AR37" s="1038"/>
      <c r="AS37" s="1038"/>
    </row>
    <row r="38" spans="1:45" s="538" customFormat="1" ht="12.75" customHeight="1" hidden="1">
      <c r="A38" s="1044" t="s">
        <v>712</v>
      </c>
      <c r="B38" s="1045">
        <v>73545</v>
      </c>
      <c r="C38" s="1034"/>
      <c r="D38" s="1045">
        <v>42813</v>
      </c>
      <c r="E38" s="1045">
        <v>0</v>
      </c>
      <c r="F38" s="1045">
        <v>0</v>
      </c>
      <c r="G38" s="1045">
        <v>0</v>
      </c>
      <c r="H38" s="1045">
        <v>0</v>
      </c>
      <c r="I38" s="1045">
        <v>0</v>
      </c>
      <c r="J38" s="1045">
        <v>0</v>
      </c>
      <c r="K38" s="1045">
        <v>0</v>
      </c>
      <c r="L38" s="1045">
        <v>0</v>
      </c>
      <c r="M38" s="1045">
        <v>0</v>
      </c>
      <c r="N38" s="1045">
        <v>0</v>
      </c>
      <c r="O38" s="1045">
        <v>30732</v>
      </c>
      <c r="P38" s="1045">
        <v>0</v>
      </c>
      <c r="Q38" s="1045">
        <v>0</v>
      </c>
      <c r="R38" s="1045">
        <v>0</v>
      </c>
      <c r="S38" s="1045">
        <v>0</v>
      </c>
      <c r="T38" s="1045">
        <v>0</v>
      </c>
      <c r="U38" s="1045">
        <v>0</v>
      </c>
      <c r="V38" s="1045">
        <v>0</v>
      </c>
      <c r="W38" s="1045">
        <v>0</v>
      </c>
      <c r="X38" s="1045">
        <v>0</v>
      </c>
      <c r="Y38" s="1045">
        <v>0</v>
      </c>
      <c r="Z38" s="1045">
        <v>0</v>
      </c>
      <c r="AA38" s="1045">
        <v>0</v>
      </c>
      <c r="AB38" s="1045">
        <v>0</v>
      </c>
      <c r="AC38" s="1034"/>
      <c r="AD38" s="1045">
        <v>0</v>
      </c>
      <c r="AE38" s="1045">
        <v>0</v>
      </c>
      <c r="AF38" s="1045">
        <v>0</v>
      </c>
      <c r="AG38" s="1045">
        <v>0</v>
      </c>
      <c r="AH38" s="1045">
        <v>0</v>
      </c>
      <c r="AI38" s="1045">
        <v>0</v>
      </c>
      <c r="AJ38" s="1045">
        <v>0</v>
      </c>
      <c r="AK38" s="1045">
        <v>0</v>
      </c>
      <c r="AL38" s="1045">
        <v>0</v>
      </c>
      <c r="AM38" s="1045">
        <v>0</v>
      </c>
      <c r="AN38" s="1045">
        <v>0</v>
      </c>
      <c r="AP38" s="1038"/>
      <c r="AQ38" s="1038"/>
      <c r="AR38" s="1038"/>
      <c r="AS38" s="1038"/>
    </row>
    <row r="39" spans="1:45" s="538" customFormat="1" ht="12.75" customHeight="1" hidden="1">
      <c r="A39" s="1044" t="s">
        <v>559</v>
      </c>
      <c r="B39" s="1045">
        <v>21610858</v>
      </c>
      <c r="C39" s="1034"/>
      <c r="D39" s="1045">
        <v>4394199</v>
      </c>
      <c r="E39" s="1045">
        <v>0</v>
      </c>
      <c r="F39" s="1045">
        <v>3511</v>
      </c>
      <c r="G39" s="1045">
        <v>49205</v>
      </c>
      <c r="H39" s="1045">
        <v>0</v>
      </c>
      <c r="I39" s="1045">
        <v>0</v>
      </c>
      <c r="J39" s="1045">
        <v>0</v>
      </c>
      <c r="K39" s="1045">
        <v>0</v>
      </c>
      <c r="L39" s="1045">
        <v>2</v>
      </c>
      <c r="M39" s="1045">
        <v>0</v>
      </c>
      <c r="N39" s="1045">
        <v>2398</v>
      </c>
      <c r="O39" s="1045">
        <v>12246746</v>
      </c>
      <c r="P39" s="1045">
        <v>0</v>
      </c>
      <c r="Q39" s="1045">
        <v>0</v>
      </c>
      <c r="R39" s="1045">
        <v>2401705</v>
      </c>
      <c r="S39" s="1045">
        <v>9714</v>
      </c>
      <c r="T39" s="1045">
        <v>0</v>
      </c>
      <c r="U39" s="1045">
        <v>0</v>
      </c>
      <c r="V39" s="1045">
        <v>2</v>
      </c>
      <c r="W39" s="1045">
        <v>0</v>
      </c>
      <c r="X39" s="1045">
        <v>0</v>
      </c>
      <c r="Y39" s="1045">
        <v>3374</v>
      </c>
      <c r="Z39" s="1045">
        <v>0</v>
      </c>
      <c r="AA39" s="1045">
        <v>0</v>
      </c>
      <c r="AB39" s="1045">
        <v>2500000</v>
      </c>
      <c r="AC39" s="1034"/>
      <c r="AD39" s="1045">
        <v>0</v>
      </c>
      <c r="AE39" s="1045">
        <v>0</v>
      </c>
      <c r="AF39" s="1045">
        <v>0</v>
      </c>
      <c r="AG39" s="1045">
        <v>0</v>
      </c>
      <c r="AH39" s="1045">
        <v>0</v>
      </c>
      <c r="AI39" s="1045">
        <v>0</v>
      </c>
      <c r="AJ39" s="1045">
        <v>0</v>
      </c>
      <c r="AK39" s="1045">
        <v>0</v>
      </c>
      <c r="AL39" s="1045">
        <v>2</v>
      </c>
      <c r="AM39" s="1045">
        <v>0</v>
      </c>
      <c r="AN39" s="1045">
        <v>0</v>
      </c>
      <c r="AP39" s="1038"/>
      <c r="AQ39" s="1038"/>
      <c r="AR39" s="1038"/>
      <c r="AS39" s="1038"/>
    </row>
    <row r="40" spans="1:45" s="538" customFormat="1" ht="12.75" customHeight="1" hidden="1">
      <c r="A40" s="1044" t="s">
        <v>1344</v>
      </c>
      <c r="B40" s="1045">
        <v>298084442</v>
      </c>
      <c r="C40" s="1034"/>
      <c r="D40" s="1045">
        <v>22236132</v>
      </c>
      <c r="E40" s="1045">
        <v>31972</v>
      </c>
      <c r="F40" s="1045">
        <v>2968855</v>
      </c>
      <c r="G40" s="1045">
        <v>558501</v>
      </c>
      <c r="H40" s="1045">
        <v>0</v>
      </c>
      <c r="I40" s="1045">
        <v>0</v>
      </c>
      <c r="J40" s="1045">
        <v>0</v>
      </c>
      <c r="K40" s="1045">
        <v>610804</v>
      </c>
      <c r="L40" s="1045">
        <v>91301</v>
      </c>
      <c r="M40" s="1045">
        <v>1612129</v>
      </c>
      <c r="N40" s="1045">
        <v>9688</v>
      </c>
      <c r="O40" s="1045">
        <v>239125315</v>
      </c>
      <c r="P40" s="1045">
        <v>4480544</v>
      </c>
      <c r="Q40" s="1045">
        <v>25575</v>
      </c>
      <c r="R40" s="1045">
        <v>8895577</v>
      </c>
      <c r="S40" s="1045">
        <v>453935</v>
      </c>
      <c r="T40" s="1045">
        <v>0</v>
      </c>
      <c r="U40" s="1045">
        <v>64719</v>
      </c>
      <c r="V40" s="1045">
        <v>288410</v>
      </c>
      <c r="W40" s="1045">
        <v>0</v>
      </c>
      <c r="X40" s="1045">
        <v>1885270</v>
      </c>
      <c r="Y40" s="1045">
        <v>249585</v>
      </c>
      <c r="Z40" s="1045">
        <v>177554</v>
      </c>
      <c r="AA40" s="1045">
        <v>0</v>
      </c>
      <c r="AB40" s="1045">
        <v>2500000</v>
      </c>
      <c r="AC40" s="1034"/>
      <c r="AD40" s="1045">
        <v>2381</v>
      </c>
      <c r="AE40" s="1045">
        <v>0</v>
      </c>
      <c r="AF40" s="1045">
        <v>0</v>
      </c>
      <c r="AG40" s="1045">
        <v>0</v>
      </c>
      <c r="AH40" s="1045">
        <v>0</v>
      </c>
      <c r="AI40" s="1045">
        <v>0</v>
      </c>
      <c r="AJ40" s="1045">
        <v>7989</v>
      </c>
      <c r="AK40" s="1045">
        <v>60259</v>
      </c>
      <c r="AL40" s="1045">
        <v>4703587</v>
      </c>
      <c r="AM40" s="1045">
        <v>2183364</v>
      </c>
      <c r="AN40" s="1045">
        <v>4860996</v>
      </c>
      <c r="AP40" s="1038"/>
      <c r="AQ40" s="1038"/>
      <c r="AR40" s="1038"/>
      <c r="AS40" s="1038"/>
    </row>
    <row r="41" spans="1:45" s="538" customFormat="1" ht="12.75" customHeight="1">
      <c r="A41" s="1042" t="s">
        <v>359</v>
      </c>
      <c r="B41" s="1043">
        <f>485523809-C41</f>
        <v>485473809</v>
      </c>
      <c r="C41" s="1043">
        <f>AD41</f>
        <v>50000</v>
      </c>
      <c r="D41" s="1043">
        <v>42390151</v>
      </c>
      <c r="E41" s="1043">
        <v>153703</v>
      </c>
      <c r="F41" s="1043">
        <v>16940012</v>
      </c>
      <c r="G41" s="1043">
        <v>2010011</v>
      </c>
      <c r="H41" s="1043">
        <v>0</v>
      </c>
      <c r="I41" s="1043">
        <v>0</v>
      </c>
      <c r="J41" s="1043">
        <v>0</v>
      </c>
      <c r="K41" s="1043">
        <v>2986057</v>
      </c>
      <c r="L41" s="1043">
        <v>429447</v>
      </c>
      <c r="M41" s="1043">
        <v>7846477</v>
      </c>
      <c r="N41" s="1043">
        <v>36688</v>
      </c>
      <c r="O41" s="1043">
        <v>260128416</v>
      </c>
      <c r="P41" s="1043">
        <v>21632073</v>
      </c>
      <c r="Q41" s="1043">
        <v>120301</v>
      </c>
      <c r="R41" s="1043">
        <v>38537605</v>
      </c>
      <c r="S41" s="1043">
        <v>4552546</v>
      </c>
      <c r="T41" s="1043">
        <v>1585967</v>
      </c>
      <c r="U41" s="1043">
        <v>2027303</v>
      </c>
      <c r="V41" s="1043">
        <v>1490103</v>
      </c>
      <c r="W41" s="1043">
        <v>428050</v>
      </c>
      <c r="X41" s="1043">
        <v>9058553</v>
      </c>
      <c r="Y41" s="1043">
        <v>1212228</v>
      </c>
      <c r="Z41" s="1043">
        <v>1287082</v>
      </c>
      <c r="AA41" s="1043">
        <v>0</v>
      </c>
      <c r="AB41" s="1043">
        <v>2500000</v>
      </c>
      <c r="AC41" s="1034"/>
      <c r="AD41" s="1043">
        <v>50000</v>
      </c>
      <c r="AE41" s="1043">
        <v>0</v>
      </c>
      <c r="AF41" s="1043">
        <v>0</v>
      </c>
      <c r="AG41" s="1043">
        <v>0</v>
      </c>
      <c r="AH41" s="1043">
        <v>0</v>
      </c>
      <c r="AI41" s="1043">
        <v>356000</v>
      </c>
      <c r="AJ41" s="1043">
        <v>37589</v>
      </c>
      <c r="AK41" s="1043">
        <v>283448</v>
      </c>
      <c r="AL41" s="1043">
        <v>22129378</v>
      </c>
      <c r="AM41" s="1043">
        <v>10601364</v>
      </c>
      <c r="AN41" s="1043">
        <v>34713257</v>
      </c>
      <c r="AP41" s="1038"/>
      <c r="AQ41" s="1038"/>
      <c r="AR41" s="1038"/>
      <c r="AS41" s="1038"/>
    </row>
    <row r="42" spans="1:45" s="538" customFormat="1" ht="12.75" customHeight="1" hidden="1">
      <c r="A42" s="1044" t="s">
        <v>1345</v>
      </c>
      <c r="B42" s="1045">
        <v>5085408</v>
      </c>
      <c r="C42" s="1034"/>
      <c r="D42" s="1045">
        <v>0</v>
      </c>
      <c r="E42" s="1045">
        <v>0</v>
      </c>
      <c r="F42" s="1045">
        <v>0</v>
      </c>
      <c r="G42" s="1045">
        <v>0</v>
      </c>
      <c r="H42" s="1045">
        <v>0</v>
      </c>
      <c r="I42" s="1045">
        <v>0</v>
      </c>
      <c r="J42" s="1045">
        <v>0</v>
      </c>
      <c r="K42" s="1045">
        <v>0</v>
      </c>
      <c r="L42" s="1045">
        <v>0</v>
      </c>
      <c r="M42" s="1045">
        <v>0</v>
      </c>
      <c r="N42" s="1045">
        <v>0</v>
      </c>
      <c r="O42" s="1045">
        <v>0</v>
      </c>
      <c r="P42" s="1045">
        <v>0</v>
      </c>
      <c r="Q42" s="1045">
        <v>0</v>
      </c>
      <c r="R42" s="1045">
        <v>0</v>
      </c>
      <c r="S42" s="1045">
        <v>0</v>
      </c>
      <c r="T42" s="1045">
        <v>0</v>
      </c>
      <c r="U42" s="1045">
        <v>0</v>
      </c>
      <c r="V42" s="1045">
        <v>0</v>
      </c>
      <c r="W42" s="1045">
        <v>0</v>
      </c>
      <c r="X42" s="1045">
        <v>0</v>
      </c>
      <c r="Y42" s="1045">
        <v>0</v>
      </c>
      <c r="Z42" s="1045">
        <v>0</v>
      </c>
      <c r="AA42" s="1045">
        <v>0</v>
      </c>
      <c r="AB42" s="1045">
        <v>0</v>
      </c>
      <c r="AC42" s="1034"/>
      <c r="AD42" s="1045">
        <v>0</v>
      </c>
      <c r="AE42" s="1045">
        <v>0</v>
      </c>
      <c r="AF42" s="1045">
        <v>0</v>
      </c>
      <c r="AG42" s="1045">
        <v>0</v>
      </c>
      <c r="AH42" s="1045">
        <v>0</v>
      </c>
      <c r="AI42" s="1045">
        <v>0</v>
      </c>
      <c r="AJ42" s="1045">
        <v>0</v>
      </c>
      <c r="AK42" s="1045">
        <v>0</v>
      </c>
      <c r="AL42" s="1045">
        <v>0</v>
      </c>
      <c r="AM42" s="1045">
        <v>5085408</v>
      </c>
      <c r="AN42" s="1045">
        <v>0</v>
      </c>
      <c r="AP42" s="1038"/>
      <c r="AQ42" s="1038"/>
      <c r="AR42" s="1038"/>
      <c r="AS42" s="1038"/>
    </row>
    <row r="43" spans="1:45" s="538" customFormat="1" ht="12.75" customHeight="1" hidden="1">
      <c r="A43" s="1044" t="s">
        <v>562</v>
      </c>
      <c r="B43" s="1045">
        <v>541274</v>
      </c>
      <c r="C43" s="1034"/>
      <c r="D43" s="1045">
        <v>0</v>
      </c>
      <c r="E43" s="1045">
        <v>0</v>
      </c>
      <c r="F43" s="1045">
        <v>0</v>
      </c>
      <c r="G43" s="1045">
        <v>0</v>
      </c>
      <c r="H43" s="1045">
        <v>0</v>
      </c>
      <c r="I43" s="1045">
        <v>0</v>
      </c>
      <c r="J43" s="1045">
        <v>0</v>
      </c>
      <c r="K43" s="1045">
        <v>0</v>
      </c>
      <c r="L43" s="1045">
        <v>0</v>
      </c>
      <c r="M43" s="1045">
        <v>0</v>
      </c>
      <c r="N43" s="1045">
        <v>0</v>
      </c>
      <c r="O43" s="1045">
        <v>0</v>
      </c>
      <c r="P43" s="1045">
        <v>0</v>
      </c>
      <c r="Q43" s="1045">
        <v>0</v>
      </c>
      <c r="R43" s="1045">
        <v>0</v>
      </c>
      <c r="S43" s="1045">
        <v>0</v>
      </c>
      <c r="T43" s="1045">
        <v>0</v>
      </c>
      <c r="U43" s="1045">
        <v>0</v>
      </c>
      <c r="V43" s="1045">
        <v>0</v>
      </c>
      <c r="W43" s="1045">
        <v>0</v>
      </c>
      <c r="X43" s="1045">
        <v>0</v>
      </c>
      <c r="Y43" s="1045">
        <v>0</v>
      </c>
      <c r="Z43" s="1045">
        <v>0</v>
      </c>
      <c r="AA43" s="1045">
        <v>0</v>
      </c>
      <c r="AB43" s="1045">
        <v>0</v>
      </c>
      <c r="AC43" s="1034"/>
      <c r="AD43" s="1045">
        <v>0</v>
      </c>
      <c r="AE43" s="1045">
        <v>0</v>
      </c>
      <c r="AF43" s="1045">
        <v>0</v>
      </c>
      <c r="AG43" s="1045">
        <v>0</v>
      </c>
      <c r="AH43" s="1045">
        <v>0</v>
      </c>
      <c r="AI43" s="1045">
        <v>0</v>
      </c>
      <c r="AJ43" s="1045">
        <v>0</v>
      </c>
      <c r="AK43" s="1045">
        <v>0</v>
      </c>
      <c r="AL43" s="1045">
        <v>0</v>
      </c>
      <c r="AM43" s="1045">
        <v>541274</v>
      </c>
      <c r="AN43" s="1045">
        <v>0</v>
      </c>
      <c r="AP43" s="1038"/>
      <c r="AQ43" s="1038"/>
      <c r="AR43" s="1038"/>
      <c r="AS43" s="1038"/>
    </row>
    <row r="44" spans="1:45" s="538" customFormat="1" ht="12.75" customHeight="1" hidden="1">
      <c r="A44" s="1044" t="s">
        <v>563</v>
      </c>
      <c r="B44" s="1045">
        <v>4405320</v>
      </c>
      <c r="C44" s="1034"/>
      <c r="D44" s="1045">
        <v>0</v>
      </c>
      <c r="E44" s="1045">
        <v>0</v>
      </c>
      <c r="F44" s="1045">
        <v>0</v>
      </c>
      <c r="G44" s="1045">
        <v>0</v>
      </c>
      <c r="H44" s="1045">
        <v>0</v>
      </c>
      <c r="I44" s="1045">
        <v>0</v>
      </c>
      <c r="J44" s="1045">
        <v>0</v>
      </c>
      <c r="K44" s="1045">
        <v>0</v>
      </c>
      <c r="L44" s="1045">
        <v>0</v>
      </c>
      <c r="M44" s="1045">
        <v>0</v>
      </c>
      <c r="N44" s="1045">
        <v>0</v>
      </c>
      <c r="O44" s="1045">
        <v>0</v>
      </c>
      <c r="P44" s="1045">
        <v>0</v>
      </c>
      <c r="Q44" s="1045">
        <v>0</v>
      </c>
      <c r="R44" s="1045">
        <v>0</v>
      </c>
      <c r="S44" s="1045">
        <v>0</v>
      </c>
      <c r="T44" s="1045">
        <v>0</v>
      </c>
      <c r="U44" s="1045">
        <v>0</v>
      </c>
      <c r="V44" s="1045">
        <v>0</v>
      </c>
      <c r="W44" s="1045">
        <v>0</v>
      </c>
      <c r="X44" s="1045">
        <v>0</v>
      </c>
      <c r="Y44" s="1045">
        <v>0</v>
      </c>
      <c r="Z44" s="1045">
        <v>0</v>
      </c>
      <c r="AA44" s="1045">
        <v>0</v>
      </c>
      <c r="AB44" s="1045">
        <v>0</v>
      </c>
      <c r="AC44" s="1034"/>
      <c r="AD44" s="1045">
        <v>0</v>
      </c>
      <c r="AE44" s="1045">
        <v>0</v>
      </c>
      <c r="AF44" s="1045">
        <v>0</v>
      </c>
      <c r="AG44" s="1045">
        <v>0</v>
      </c>
      <c r="AH44" s="1045">
        <v>0</v>
      </c>
      <c r="AI44" s="1045">
        <v>0</v>
      </c>
      <c r="AJ44" s="1045">
        <v>0</v>
      </c>
      <c r="AK44" s="1045">
        <v>0</v>
      </c>
      <c r="AL44" s="1045">
        <v>0</v>
      </c>
      <c r="AM44" s="1045">
        <v>4405320</v>
      </c>
      <c r="AN44" s="1045">
        <v>0</v>
      </c>
      <c r="AP44" s="1038"/>
      <c r="AQ44" s="1038"/>
      <c r="AR44" s="1038"/>
      <c r="AS44" s="1038"/>
    </row>
    <row r="45" spans="1:45" s="538" customFormat="1" ht="12.75" customHeight="1">
      <c r="A45" s="1042" t="s">
        <v>1210</v>
      </c>
      <c r="B45" s="1043">
        <v>5085408</v>
      </c>
      <c r="C45" s="1034"/>
      <c r="D45" s="1043">
        <v>0</v>
      </c>
      <c r="E45" s="1043">
        <v>0</v>
      </c>
      <c r="F45" s="1043">
        <v>0</v>
      </c>
      <c r="G45" s="1043">
        <v>0</v>
      </c>
      <c r="H45" s="1043">
        <v>0</v>
      </c>
      <c r="I45" s="1043">
        <v>0</v>
      </c>
      <c r="J45" s="1043">
        <v>0</v>
      </c>
      <c r="K45" s="1043">
        <v>0</v>
      </c>
      <c r="L45" s="1043">
        <v>0</v>
      </c>
      <c r="M45" s="1043">
        <v>0</v>
      </c>
      <c r="N45" s="1043">
        <v>0</v>
      </c>
      <c r="O45" s="1043">
        <v>0</v>
      </c>
      <c r="P45" s="1043">
        <v>0</v>
      </c>
      <c r="Q45" s="1043">
        <v>0</v>
      </c>
      <c r="R45" s="1043">
        <v>0</v>
      </c>
      <c r="S45" s="1043">
        <v>0</v>
      </c>
      <c r="T45" s="1043">
        <v>0</v>
      </c>
      <c r="U45" s="1043">
        <v>0</v>
      </c>
      <c r="V45" s="1043">
        <v>0</v>
      </c>
      <c r="W45" s="1043">
        <v>0</v>
      </c>
      <c r="X45" s="1043">
        <v>0</v>
      </c>
      <c r="Y45" s="1043">
        <v>0</v>
      </c>
      <c r="Z45" s="1043">
        <v>0</v>
      </c>
      <c r="AA45" s="1043">
        <v>0</v>
      </c>
      <c r="AB45" s="1043">
        <v>0</v>
      </c>
      <c r="AC45" s="1034"/>
      <c r="AD45" s="1043">
        <v>0</v>
      </c>
      <c r="AE45" s="1043">
        <v>0</v>
      </c>
      <c r="AF45" s="1043">
        <v>0</v>
      </c>
      <c r="AG45" s="1043">
        <v>0</v>
      </c>
      <c r="AH45" s="1043">
        <v>0</v>
      </c>
      <c r="AI45" s="1043">
        <v>0</v>
      </c>
      <c r="AJ45" s="1043">
        <v>0</v>
      </c>
      <c r="AK45" s="1043">
        <v>0</v>
      </c>
      <c r="AL45" s="1043">
        <v>0</v>
      </c>
      <c r="AM45" s="1043">
        <v>5085408</v>
      </c>
      <c r="AN45" s="1043">
        <v>0</v>
      </c>
      <c r="AP45" s="1038"/>
      <c r="AQ45" s="1038"/>
      <c r="AR45" s="1038"/>
      <c r="AS45" s="1038"/>
    </row>
    <row r="46" spans="1:45" s="538" customFormat="1" ht="12.75" customHeight="1" hidden="1">
      <c r="A46" s="1044" t="s">
        <v>564</v>
      </c>
      <c r="B46" s="1045">
        <v>4360111</v>
      </c>
      <c r="C46" s="1034"/>
      <c r="D46" s="1045">
        <v>0</v>
      </c>
      <c r="E46" s="1045">
        <v>0</v>
      </c>
      <c r="F46" s="1045">
        <v>0</v>
      </c>
      <c r="G46" s="1045">
        <v>0</v>
      </c>
      <c r="H46" s="1045">
        <v>4360111</v>
      </c>
      <c r="I46" s="1045">
        <v>0</v>
      </c>
      <c r="J46" s="1045">
        <v>0</v>
      </c>
      <c r="K46" s="1045">
        <v>0</v>
      </c>
      <c r="L46" s="1045">
        <v>0</v>
      </c>
      <c r="M46" s="1045">
        <v>0</v>
      </c>
      <c r="N46" s="1045">
        <v>0</v>
      </c>
      <c r="O46" s="1045">
        <v>0</v>
      </c>
      <c r="P46" s="1045">
        <v>0</v>
      </c>
      <c r="Q46" s="1045">
        <v>0</v>
      </c>
      <c r="R46" s="1045">
        <v>0</v>
      </c>
      <c r="S46" s="1045">
        <v>0</v>
      </c>
      <c r="T46" s="1045">
        <v>0</v>
      </c>
      <c r="U46" s="1045">
        <v>0</v>
      </c>
      <c r="V46" s="1045">
        <v>0</v>
      </c>
      <c r="W46" s="1045">
        <v>0</v>
      </c>
      <c r="X46" s="1045">
        <v>0</v>
      </c>
      <c r="Y46" s="1045">
        <v>0</v>
      </c>
      <c r="Z46" s="1045">
        <v>0</v>
      </c>
      <c r="AA46" s="1045">
        <v>0</v>
      </c>
      <c r="AB46" s="1045">
        <v>0</v>
      </c>
      <c r="AC46" s="1034"/>
      <c r="AD46" s="1045">
        <v>0</v>
      </c>
      <c r="AE46" s="1045">
        <v>0</v>
      </c>
      <c r="AF46" s="1045">
        <v>0</v>
      </c>
      <c r="AG46" s="1045">
        <v>0</v>
      </c>
      <c r="AH46" s="1045">
        <v>0</v>
      </c>
      <c r="AI46" s="1045">
        <v>0</v>
      </c>
      <c r="AJ46" s="1045">
        <v>0</v>
      </c>
      <c r="AK46" s="1045">
        <v>0</v>
      </c>
      <c r="AL46" s="1045">
        <v>0</v>
      </c>
      <c r="AM46" s="1045">
        <v>0</v>
      </c>
      <c r="AN46" s="1045">
        <v>0</v>
      </c>
      <c r="AP46" s="1038"/>
      <c r="AQ46" s="1038"/>
      <c r="AR46" s="1038"/>
      <c r="AS46" s="1038"/>
    </row>
    <row r="47" spans="1:45" s="538" customFormat="1" ht="12.75" customHeight="1" hidden="1">
      <c r="A47" s="1044" t="s">
        <v>918</v>
      </c>
      <c r="B47" s="1045">
        <v>48434073</v>
      </c>
      <c r="C47" s="1034"/>
      <c r="D47" s="1045">
        <v>0</v>
      </c>
      <c r="E47" s="1045">
        <v>0</v>
      </c>
      <c r="F47" s="1045">
        <v>0</v>
      </c>
      <c r="G47" s="1045">
        <v>0</v>
      </c>
      <c r="H47" s="1045">
        <v>0</v>
      </c>
      <c r="I47" s="1045">
        <v>48434073</v>
      </c>
      <c r="J47" s="1045">
        <v>0</v>
      </c>
      <c r="K47" s="1045">
        <v>0</v>
      </c>
      <c r="L47" s="1045">
        <v>0</v>
      </c>
      <c r="M47" s="1045">
        <v>0</v>
      </c>
      <c r="N47" s="1045">
        <v>0</v>
      </c>
      <c r="O47" s="1045">
        <v>0</v>
      </c>
      <c r="P47" s="1045">
        <v>0</v>
      </c>
      <c r="Q47" s="1045">
        <v>0</v>
      </c>
      <c r="R47" s="1045">
        <v>0</v>
      </c>
      <c r="S47" s="1045">
        <v>0</v>
      </c>
      <c r="T47" s="1045">
        <v>0</v>
      </c>
      <c r="U47" s="1045">
        <v>0</v>
      </c>
      <c r="V47" s="1045">
        <v>0</v>
      </c>
      <c r="W47" s="1045">
        <v>0</v>
      </c>
      <c r="X47" s="1045">
        <v>0</v>
      </c>
      <c r="Y47" s="1045">
        <v>0</v>
      </c>
      <c r="Z47" s="1045">
        <v>0</v>
      </c>
      <c r="AA47" s="1045">
        <v>0</v>
      </c>
      <c r="AB47" s="1045">
        <v>0</v>
      </c>
      <c r="AC47" s="1034"/>
      <c r="AD47" s="1045">
        <v>0</v>
      </c>
      <c r="AE47" s="1045">
        <v>0</v>
      </c>
      <c r="AF47" s="1045">
        <v>0</v>
      </c>
      <c r="AG47" s="1045">
        <v>0</v>
      </c>
      <c r="AH47" s="1045">
        <v>0</v>
      </c>
      <c r="AI47" s="1045">
        <v>0</v>
      </c>
      <c r="AJ47" s="1045">
        <v>0</v>
      </c>
      <c r="AK47" s="1045">
        <v>0</v>
      </c>
      <c r="AL47" s="1045">
        <v>0</v>
      </c>
      <c r="AM47" s="1045">
        <v>0</v>
      </c>
      <c r="AN47" s="1045">
        <v>0</v>
      </c>
      <c r="AP47" s="1038"/>
      <c r="AQ47" s="1038"/>
      <c r="AR47" s="1038"/>
      <c r="AS47" s="1038"/>
    </row>
    <row r="48" spans="1:45" s="538" customFormat="1" ht="12.75" customHeight="1">
      <c r="A48" s="1044" t="s">
        <v>1375</v>
      </c>
      <c r="B48" s="1045">
        <v>52794184</v>
      </c>
      <c r="C48" s="1034"/>
      <c r="D48" s="1045">
        <v>0</v>
      </c>
      <c r="E48" s="1045">
        <v>0</v>
      </c>
      <c r="F48" s="1045">
        <v>0</v>
      </c>
      <c r="G48" s="1045">
        <v>0</v>
      </c>
      <c r="H48" s="1045">
        <v>4360111</v>
      </c>
      <c r="I48" s="1045">
        <v>48434073</v>
      </c>
      <c r="J48" s="1045">
        <v>0</v>
      </c>
      <c r="K48" s="1045">
        <v>0</v>
      </c>
      <c r="L48" s="1045">
        <v>0</v>
      </c>
      <c r="M48" s="1045">
        <v>0</v>
      </c>
      <c r="N48" s="1045">
        <v>0</v>
      </c>
      <c r="O48" s="1045">
        <v>0</v>
      </c>
      <c r="P48" s="1045">
        <v>0</v>
      </c>
      <c r="Q48" s="1045">
        <v>0</v>
      </c>
      <c r="R48" s="1045">
        <v>0</v>
      </c>
      <c r="S48" s="1045">
        <v>0</v>
      </c>
      <c r="T48" s="1045">
        <v>0</v>
      </c>
      <c r="U48" s="1045">
        <v>0</v>
      </c>
      <c r="V48" s="1045">
        <v>0</v>
      </c>
      <c r="W48" s="1045">
        <v>0</v>
      </c>
      <c r="X48" s="1045">
        <v>0</v>
      </c>
      <c r="Y48" s="1045">
        <v>0</v>
      </c>
      <c r="Z48" s="1045">
        <v>0</v>
      </c>
      <c r="AA48" s="1045">
        <v>0</v>
      </c>
      <c r="AB48" s="1045">
        <v>0</v>
      </c>
      <c r="AC48" s="1034"/>
      <c r="AD48" s="1045">
        <v>0</v>
      </c>
      <c r="AE48" s="1045">
        <v>0</v>
      </c>
      <c r="AF48" s="1045">
        <v>0</v>
      </c>
      <c r="AG48" s="1045">
        <v>0</v>
      </c>
      <c r="AH48" s="1045">
        <v>0</v>
      </c>
      <c r="AI48" s="1045">
        <v>0</v>
      </c>
      <c r="AJ48" s="1045">
        <v>0</v>
      </c>
      <c r="AK48" s="1045">
        <v>0</v>
      </c>
      <c r="AL48" s="1045">
        <v>0</v>
      </c>
      <c r="AM48" s="1045">
        <v>0</v>
      </c>
      <c r="AN48" s="1045">
        <v>0</v>
      </c>
      <c r="AP48" s="1038"/>
      <c r="AQ48" s="1038"/>
      <c r="AR48" s="1038"/>
      <c r="AS48" s="1038"/>
    </row>
    <row r="49" spans="1:45" s="538" customFormat="1" ht="12.75" customHeight="1">
      <c r="A49" s="1044" t="s">
        <v>1376</v>
      </c>
      <c r="B49" s="1045">
        <v>179705222</v>
      </c>
      <c r="C49" s="1034"/>
      <c r="D49" s="1045">
        <v>0</v>
      </c>
      <c r="E49" s="1045">
        <v>0</v>
      </c>
      <c r="F49" s="1045">
        <v>0</v>
      </c>
      <c r="G49" s="1045">
        <v>0</v>
      </c>
      <c r="H49" s="1045">
        <v>0</v>
      </c>
      <c r="I49" s="1045">
        <v>0</v>
      </c>
      <c r="J49" s="1045">
        <v>179705222</v>
      </c>
      <c r="K49" s="1045">
        <v>0</v>
      </c>
      <c r="L49" s="1045">
        <v>0</v>
      </c>
      <c r="M49" s="1045">
        <v>0</v>
      </c>
      <c r="N49" s="1045">
        <v>0</v>
      </c>
      <c r="O49" s="1045">
        <v>0</v>
      </c>
      <c r="P49" s="1045">
        <v>0</v>
      </c>
      <c r="Q49" s="1045">
        <v>0</v>
      </c>
      <c r="R49" s="1045">
        <v>0</v>
      </c>
      <c r="S49" s="1045">
        <v>0</v>
      </c>
      <c r="T49" s="1045">
        <v>0</v>
      </c>
      <c r="U49" s="1045">
        <v>0</v>
      </c>
      <c r="V49" s="1045">
        <v>0</v>
      </c>
      <c r="W49" s="1045">
        <v>0</v>
      </c>
      <c r="X49" s="1045">
        <v>0</v>
      </c>
      <c r="Y49" s="1045">
        <v>0</v>
      </c>
      <c r="Z49" s="1045">
        <v>0</v>
      </c>
      <c r="AA49" s="1045">
        <v>0</v>
      </c>
      <c r="AB49" s="1045">
        <v>0</v>
      </c>
      <c r="AC49" s="1034"/>
      <c r="AD49" s="1045">
        <v>0</v>
      </c>
      <c r="AE49" s="1045">
        <v>0</v>
      </c>
      <c r="AF49" s="1045">
        <v>0</v>
      </c>
      <c r="AG49" s="1045">
        <v>0</v>
      </c>
      <c r="AH49" s="1045">
        <v>0</v>
      </c>
      <c r="AI49" s="1045">
        <v>0</v>
      </c>
      <c r="AJ49" s="1045">
        <v>0</v>
      </c>
      <c r="AK49" s="1045">
        <v>0</v>
      </c>
      <c r="AL49" s="1045">
        <v>0</v>
      </c>
      <c r="AM49" s="1045">
        <v>0</v>
      </c>
      <c r="AN49" s="1045">
        <v>0</v>
      </c>
      <c r="AP49" s="1038"/>
      <c r="AQ49" s="1038"/>
      <c r="AR49" s="1038"/>
      <c r="AS49" s="1038"/>
    </row>
    <row r="50" spans="1:45" s="538" customFormat="1" ht="12.75" customHeight="1" hidden="1">
      <c r="A50" s="1044" t="s">
        <v>566</v>
      </c>
      <c r="B50" s="1045">
        <v>900000</v>
      </c>
      <c r="C50" s="1034"/>
      <c r="D50" s="1045">
        <v>0</v>
      </c>
      <c r="E50" s="1045">
        <v>0</v>
      </c>
      <c r="F50" s="1045">
        <v>0</v>
      </c>
      <c r="G50" s="1045">
        <v>0</v>
      </c>
      <c r="H50" s="1045">
        <v>0</v>
      </c>
      <c r="I50" s="1045">
        <v>0</v>
      </c>
      <c r="J50" s="1045">
        <v>900000</v>
      </c>
      <c r="K50" s="1045">
        <v>0</v>
      </c>
      <c r="L50" s="1045">
        <v>0</v>
      </c>
      <c r="M50" s="1045">
        <v>0</v>
      </c>
      <c r="N50" s="1045">
        <v>0</v>
      </c>
      <c r="O50" s="1045">
        <v>0</v>
      </c>
      <c r="P50" s="1045">
        <v>0</v>
      </c>
      <c r="Q50" s="1045">
        <v>0</v>
      </c>
      <c r="R50" s="1045">
        <v>0</v>
      </c>
      <c r="S50" s="1045">
        <v>0</v>
      </c>
      <c r="T50" s="1045">
        <v>0</v>
      </c>
      <c r="U50" s="1045">
        <v>0</v>
      </c>
      <c r="V50" s="1045">
        <v>0</v>
      </c>
      <c r="W50" s="1045">
        <v>0</v>
      </c>
      <c r="X50" s="1045">
        <v>0</v>
      </c>
      <c r="Y50" s="1045">
        <v>0</v>
      </c>
      <c r="Z50" s="1045">
        <v>0</v>
      </c>
      <c r="AA50" s="1045">
        <v>0</v>
      </c>
      <c r="AB50" s="1045">
        <v>0</v>
      </c>
      <c r="AC50" s="1034"/>
      <c r="AD50" s="1045">
        <v>0</v>
      </c>
      <c r="AE50" s="1045">
        <v>0</v>
      </c>
      <c r="AF50" s="1045">
        <v>0</v>
      </c>
      <c r="AG50" s="1045">
        <v>0</v>
      </c>
      <c r="AH50" s="1045">
        <v>0</v>
      </c>
      <c r="AI50" s="1045">
        <v>0</v>
      </c>
      <c r="AJ50" s="1045">
        <v>0</v>
      </c>
      <c r="AK50" s="1045">
        <v>0</v>
      </c>
      <c r="AL50" s="1045">
        <v>0</v>
      </c>
      <c r="AM50" s="1045">
        <v>0</v>
      </c>
      <c r="AN50" s="1045">
        <v>0</v>
      </c>
      <c r="AP50" s="1038"/>
      <c r="AQ50" s="1038"/>
      <c r="AR50" s="1038"/>
      <c r="AS50" s="1038"/>
    </row>
    <row r="51" spans="1:45" s="538" customFormat="1" ht="12.75" customHeight="1" hidden="1">
      <c r="A51" s="1044" t="s">
        <v>567</v>
      </c>
      <c r="B51" s="1045">
        <v>379134</v>
      </c>
      <c r="C51" s="1034"/>
      <c r="D51" s="1045">
        <v>0</v>
      </c>
      <c r="E51" s="1045">
        <v>0</v>
      </c>
      <c r="F51" s="1045">
        <v>0</v>
      </c>
      <c r="G51" s="1045">
        <v>0</v>
      </c>
      <c r="H51" s="1045">
        <v>0</v>
      </c>
      <c r="I51" s="1045">
        <v>0</v>
      </c>
      <c r="J51" s="1045">
        <v>379134</v>
      </c>
      <c r="K51" s="1045">
        <v>0</v>
      </c>
      <c r="L51" s="1045">
        <v>0</v>
      </c>
      <c r="M51" s="1045">
        <v>0</v>
      </c>
      <c r="N51" s="1045">
        <v>0</v>
      </c>
      <c r="O51" s="1045">
        <v>0</v>
      </c>
      <c r="P51" s="1045">
        <v>0</v>
      </c>
      <c r="Q51" s="1045">
        <v>0</v>
      </c>
      <c r="R51" s="1045">
        <v>0</v>
      </c>
      <c r="S51" s="1045">
        <v>0</v>
      </c>
      <c r="T51" s="1045">
        <v>0</v>
      </c>
      <c r="U51" s="1045">
        <v>0</v>
      </c>
      <c r="V51" s="1045">
        <v>0</v>
      </c>
      <c r="W51" s="1045">
        <v>0</v>
      </c>
      <c r="X51" s="1045">
        <v>0</v>
      </c>
      <c r="Y51" s="1045">
        <v>0</v>
      </c>
      <c r="Z51" s="1045">
        <v>0</v>
      </c>
      <c r="AA51" s="1045">
        <v>0</v>
      </c>
      <c r="AB51" s="1045">
        <v>0</v>
      </c>
      <c r="AC51" s="1034"/>
      <c r="AD51" s="1045">
        <v>0</v>
      </c>
      <c r="AE51" s="1045">
        <v>0</v>
      </c>
      <c r="AF51" s="1045">
        <v>0</v>
      </c>
      <c r="AG51" s="1045">
        <v>0</v>
      </c>
      <c r="AH51" s="1045">
        <v>0</v>
      </c>
      <c r="AI51" s="1045">
        <v>0</v>
      </c>
      <c r="AJ51" s="1045">
        <v>0</v>
      </c>
      <c r="AK51" s="1045">
        <v>0</v>
      </c>
      <c r="AL51" s="1045">
        <v>0</v>
      </c>
      <c r="AM51" s="1045">
        <v>0</v>
      </c>
      <c r="AN51" s="1045">
        <v>0</v>
      </c>
      <c r="AP51" s="1038"/>
      <c r="AQ51" s="1038"/>
      <c r="AR51" s="1038"/>
      <c r="AS51" s="1038"/>
    </row>
    <row r="52" spans="1:45" s="538" customFormat="1" ht="12.75" customHeight="1" hidden="1">
      <c r="A52" s="1044" t="s">
        <v>568</v>
      </c>
      <c r="B52" s="1045">
        <v>178426088</v>
      </c>
      <c r="C52" s="1034"/>
      <c r="D52" s="1045">
        <v>0</v>
      </c>
      <c r="E52" s="1045">
        <v>0</v>
      </c>
      <c r="F52" s="1045">
        <v>0</v>
      </c>
      <c r="G52" s="1045">
        <v>0</v>
      </c>
      <c r="H52" s="1045">
        <v>0</v>
      </c>
      <c r="I52" s="1045">
        <v>0</v>
      </c>
      <c r="J52" s="1045">
        <v>178426088</v>
      </c>
      <c r="K52" s="1045">
        <v>0</v>
      </c>
      <c r="L52" s="1045">
        <v>0</v>
      </c>
      <c r="M52" s="1045">
        <v>0</v>
      </c>
      <c r="N52" s="1045">
        <v>0</v>
      </c>
      <c r="O52" s="1045">
        <v>0</v>
      </c>
      <c r="P52" s="1045">
        <v>0</v>
      </c>
      <c r="Q52" s="1045">
        <v>0</v>
      </c>
      <c r="R52" s="1045">
        <v>0</v>
      </c>
      <c r="S52" s="1045">
        <v>0</v>
      </c>
      <c r="T52" s="1045">
        <v>0</v>
      </c>
      <c r="U52" s="1045">
        <v>0</v>
      </c>
      <c r="V52" s="1045">
        <v>0</v>
      </c>
      <c r="W52" s="1045">
        <v>0</v>
      </c>
      <c r="X52" s="1045">
        <v>0</v>
      </c>
      <c r="Y52" s="1045">
        <v>0</v>
      </c>
      <c r="Z52" s="1045">
        <v>0</v>
      </c>
      <c r="AA52" s="1045">
        <v>0</v>
      </c>
      <c r="AB52" s="1045">
        <v>0</v>
      </c>
      <c r="AC52" s="1034"/>
      <c r="AD52" s="1045">
        <v>0</v>
      </c>
      <c r="AE52" s="1045">
        <v>0</v>
      </c>
      <c r="AF52" s="1045">
        <v>0</v>
      </c>
      <c r="AG52" s="1045">
        <v>0</v>
      </c>
      <c r="AH52" s="1045">
        <v>0</v>
      </c>
      <c r="AI52" s="1045">
        <v>0</v>
      </c>
      <c r="AJ52" s="1045">
        <v>0</v>
      </c>
      <c r="AK52" s="1045">
        <v>0</v>
      </c>
      <c r="AL52" s="1045">
        <v>0</v>
      </c>
      <c r="AM52" s="1045">
        <v>0</v>
      </c>
      <c r="AN52" s="1045">
        <v>0</v>
      </c>
      <c r="AP52" s="1038"/>
      <c r="AQ52" s="1038"/>
      <c r="AR52" s="1038"/>
      <c r="AS52" s="1038"/>
    </row>
    <row r="53" spans="1:45" s="538" customFormat="1" ht="12.75" customHeight="1">
      <c r="A53" s="1044" t="s">
        <v>1377</v>
      </c>
      <c r="B53" s="1045">
        <f>19641656-C53</f>
        <v>12765560</v>
      </c>
      <c r="C53" s="1045">
        <f>AD53</f>
        <v>6876096</v>
      </c>
      <c r="D53" s="1045">
        <v>0</v>
      </c>
      <c r="E53" s="1045">
        <v>0</v>
      </c>
      <c r="F53" s="1045">
        <v>0</v>
      </c>
      <c r="G53" s="1045">
        <v>0</v>
      </c>
      <c r="H53" s="1045">
        <v>0</v>
      </c>
      <c r="I53" s="1045">
        <v>0</v>
      </c>
      <c r="J53" s="1045">
        <v>0</v>
      </c>
      <c r="K53" s="1045">
        <v>15000</v>
      </c>
      <c r="L53" s="1045">
        <v>0</v>
      </c>
      <c r="M53" s="1045">
        <v>0</v>
      </c>
      <c r="N53" s="1045">
        <v>6817400</v>
      </c>
      <c r="O53" s="1045">
        <v>0</v>
      </c>
      <c r="P53" s="1045">
        <v>0</v>
      </c>
      <c r="Q53" s="1045">
        <v>0</v>
      </c>
      <c r="R53" s="1045">
        <v>0</v>
      </c>
      <c r="S53" s="1045">
        <v>0</v>
      </c>
      <c r="T53" s="1045">
        <v>2765000</v>
      </c>
      <c r="U53" s="1045">
        <v>0</v>
      </c>
      <c r="V53" s="1045">
        <v>0</v>
      </c>
      <c r="W53" s="1045">
        <v>0</v>
      </c>
      <c r="X53" s="1045">
        <v>0</v>
      </c>
      <c r="Y53" s="1045">
        <v>0</v>
      </c>
      <c r="Z53" s="1045">
        <v>0</v>
      </c>
      <c r="AA53" s="1045">
        <v>0</v>
      </c>
      <c r="AB53" s="1045">
        <v>0</v>
      </c>
      <c r="AC53" s="1045">
        <v>3168160</v>
      </c>
      <c r="AD53" s="1045">
        <v>6876096</v>
      </c>
      <c r="AE53" s="1045">
        <v>0</v>
      </c>
      <c r="AF53" s="1045">
        <v>0</v>
      </c>
      <c r="AG53" s="1045">
        <v>0</v>
      </c>
      <c r="AH53" s="1045">
        <v>0</v>
      </c>
      <c r="AI53" s="1045">
        <v>0</v>
      </c>
      <c r="AJ53" s="1045">
        <v>0</v>
      </c>
      <c r="AK53" s="1045">
        <v>0</v>
      </c>
      <c r="AL53" s="1045">
        <v>0</v>
      </c>
      <c r="AM53" s="1045">
        <v>0</v>
      </c>
      <c r="AN53" s="1045">
        <v>0</v>
      </c>
      <c r="AP53" s="1038"/>
      <c r="AQ53" s="1038"/>
      <c r="AR53" s="1038"/>
      <c r="AS53" s="1038"/>
    </row>
    <row r="54" spans="1:45" s="538" customFormat="1" ht="12.75" customHeight="1" hidden="1">
      <c r="A54" s="1044" t="s">
        <v>571</v>
      </c>
      <c r="B54" s="1045">
        <v>10059256</v>
      </c>
      <c r="C54" s="1034"/>
      <c r="D54" s="1045">
        <v>0</v>
      </c>
      <c r="E54" s="1045">
        <v>0</v>
      </c>
      <c r="F54" s="1045">
        <v>0</v>
      </c>
      <c r="G54" s="1045">
        <v>0</v>
      </c>
      <c r="H54" s="1045">
        <v>0</v>
      </c>
      <c r="I54" s="1045">
        <v>0</v>
      </c>
      <c r="J54" s="1045">
        <v>0</v>
      </c>
      <c r="K54" s="1045">
        <v>15000</v>
      </c>
      <c r="L54" s="1045">
        <v>0</v>
      </c>
      <c r="M54" s="1045">
        <v>0</v>
      </c>
      <c r="N54" s="1045">
        <v>0</v>
      </c>
      <c r="O54" s="1045">
        <v>0</v>
      </c>
      <c r="P54" s="1045">
        <v>0</v>
      </c>
      <c r="Q54" s="1045">
        <v>0</v>
      </c>
      <c r="R54" s="1045">
        <v>0</v>
      </c>
      <c r="S54" s="1045">
        <v>0</v>
      </c>
      <c r="T54" s="1045">
        <v>0</v>
      </c>
      <c r="U54" s="1045">
        <v>0</v>
      </c>
      <c r="V54" s="1045">
        <v>0</v>
      </c>
      <c r="W54" s="1045">
        <v>0</v>
      </c>
      <c r="X54" s="1045">
        <v>0</v>
      </c>
      <c r="Y54" s="1045">
        <v>0</v>
      </c>
      <c r="Z54" s="1045">
        <v>0</v>
      </c>
      <c r="AA54" s="1045">
        <v>0</v>
      </c>
      <c r="AB54" s="1045">
        <v>0</v>
      </c>
      <c r="AC54" s="1034"/>
      <c r="AD54" s="1045">
        <v>10044256</v>
      </c>
      <c r="AE54" s="1045">
        <v>0</v>
      </c>
      <c r="AF54" s="1045">
        <v>0</v>
      </c>
      <c r="AG54" s="1045">
        <v>0</v>
      </c>
      <c r="AH54" s="1045">
        <v>0</v>
      </c>
      <c r="AI54" s="1045">
        <v>0</v>
      </c>
      <c r="AJ54" s="1045">
        <v>0</v>
      </c>
      <c r="AK54" s="1045">
        <v>0</v>
      </c>
      <c r="AL54" s="1045">
        <v>0</v>
      </c>
      <c r="AM54" s="1045">
        <v>0</v>
      </c>
      <c r="AN54" s="1045">
        <v>0</v>
      </c>
      <c r="AP54" s="1038"/>
      <c r="AQ54" s="1038"/>
      <c r="AR54" s="1038"/>
      <c r="AS54" s="1038"/>
    </row>
    <row r="55" spans="1:45" s="538" customFormat="1" ht="12.75" customHeight="1" hidden="1">
      <c r="A55" s="1044" t="s">
        <v>968</v>
      </c>
      <c r="B55" s="1045">
        <v>6817400</v>
      </c>
      <c r="C55" s="1034"/>
      <c r="D55" s="1045">
        <v>0</v>
      </c>
      <c r="E55" s="1045">
        <v>0</v>
      </c>
      <c r="F55" s="1045">
        <v>0</v>
      </c>
      <c r="G55" s="1045">
        <v>0</v>
      </c>
      <c r="H55" s="1045">
        <v>0</v>
      </c>
      <c r="I55" s="1045">
        <v>0</v>
      </c>
      <c r="J55" s="1045">
        <v>0</v>
      </c>
      <c r="K55" s="1045">
        <v>0</v>
      </c>
      <c r="L55" s="1045">
        <v>0</v>
      </c>
      <c r="M55" s="1045">
        <v>0</v>
      </c>
      <c r="N55" s="1045">
        <v>6817400</v>
      </c>
      <c r="O55" s="1045">
        <v>0</v>
      </c>
      <c r="P55" s="1045">
        <v>0</v>
      </c>
      <c r="Q55" s="1045">
        <v>0</v>
      </c>
      <c r="R55" s="1045">
        <v>0</v>
      </c>
      <c r="S55" s="1045">
        <v>0</v>
      </c>
      <c r="T55" s="1045">
        <v>0</v>
      </c>
      <c r="U55" s="1045">
        <v>0</v>
      </c>
      <c r="V55" s="1045">
        <v>0</v>
      </c>
      <c r="W55" s="1045">
        <v>0</v>
      </c>
      <c r="X55" s="1045">
        <v>0</v>
      </c>
      <c r="Y55" s="1045">
        <v>0</v>
      </c>
      <c r="Z55" s="1045">
        <v>0</v>
      </c>
      <c r="AA55" s="1045">
        <v>0</v>
      </c>
      <c r="AB55" s="1045">
        <v>0</v>
      </c>
      <c r="AC55" s="1034"/>
      <c r="AD55" s="1045">
        <v>0</v>
      </c>
      <c r="AE55" s="1045">
        <v>0</v>
      </c>
      <c r="AF55" s="1045">
        <v>0</v>
      </c>
      <c r="AG55" s="1045">
        <v>0</v>
      </c>
      <c r="AH55" s="1045">
        <v>0</v>
      </c>
      <c r="AI55" s="1045">
        <v>0</v>
      </c>
      <c r="AJ55" s="1045">
        <v>0</v>
      </c>
      <c r="AK55" s="1045">
        <v>0</v>
      </c>
      <c r="AL55" s="1045">
        <v>0</v>
      </c>
      <c r="AM55" s="1045">
        <v>0</v>
      </c>
      <c r="AN55" s="1045">
        <v>0</v>
      </c>
      <c r="AP55" s="1038"/>
      <c r="AQ55" s="1038"/>
      <c r="AR55" s="1038"/>
      <c r="AS55" s="1038"/>
    </row>
    <row r="56" spans="1:45" s="538" customFormat="1" ht="12.75" customHeight="1" hidden="1">
      <c r="A56" s="1044" t="s">
        <v>805</v>
      </c>
      <c r="B56" s="1045">
        <v>2765000</v>
      </c>
      <c r="C56" s="1034"/>
      <c r="D56" s="1045">
        <v>0</v>
      </c>
      <c r="E56" s="1045">
        <v>0</v>
      </c>
      <c r="F56" s="1045">
        <v>0</v>
      </c>
      <c r="G56" s="1045">
        <v>0</v>
      </c>
      <c r="H56" s="1045">
        <v>0</v>
      </c>
      <c r="I56" s="1045">
        <v>0</v>
      </c>
      <c r="J56" s="1045">
        <v>0</v>
      </c>
      <c r="K56" s="1045">
        <v>0</v>
      </c>
      <c r="L56" s="1045">
        <v>0</v>
      </c>
      <c r="M56" s="1045">
        <v>0</v>
      </c>
      <c r="N56" s="1045">
        <v>0</v>
      </c>
      <c r="O56" s="1045">
        <v>0</v>
      </c>
      <c r="P56" s="1045">
        <v>0</v>
      </c>
      <c r="Q56" s="1045">
        <v>0</v>
      </c>
      <c r="R56" s="1045">
        <v>0</v>
      </c>
      <c r="S56" s="1045">
        <v>0</v>
      </c>
      <c r="T56" s="1045">
        <v>2765000</v>
      </c>
      <c r="U56" s="1045">
        <v>0</v>
      </c>
      <c r="V56" s="1045">
        <v>0</v>
      </c>
      <c r="W56" s="1045">
        <v>0</v>
      </c>
      <c r="X56" s="1045">
        <v>0</v>
      </c>
      <c r="Y56" s="1045">
        <v>0</v>
      </c>
      <c r="Z56" s="1045">
        <v>0</v>
      </c>
      <c r="AA56" s="1045">
        <v>0</v>
      </c>
      <c r="AB56" s="1045">
        <v>0</v>
      </c>
      <c r="AC56" s="1034"/>
      <c r="AD56" s="1045">
        <v>0</v>
      </c>
      <c r="AE56" s="1045">
        <v>0</v>
      </c>
      <c r="AF56" s="1045">
        <v>0</v>
      </c>
      <c r="AG56" s="1045">
        <v>0</v>
      </c>
      <c r="AH56" s="1045">
        <v>0</v>
      </c>
      <c r="AI56" s="1045">
        <v>0</v>
      </c>
      <c r="AJ56" s="1045">
        <v>0</v>
      </c>
      <c r="AK56" s="1045">
        <v>0</v>
      </c>
      <c r="AL56" s="1045">
        <v>0</v>
      </c>
      <c r="AM56" s="1045">
        <v>0</v>
      </c>
      <c r="AN56" s="1045">
        <v>0</v>
      </c>
      <c r="AP56" s="1038"/>
      <c r="AQ56" s="1038"/>
      <c r="AR56" s="1038"/>
      <c r="AS56" s="1038"/>
    </row>
    <row r="57" spans="1:45" s="538" customFormat="1" ht="12.75" customHeight="1">
      <c r="A57" s="1042" t="s">
        <v>1346</v>
      </c>
      <c r="B57" s="1043">
        <f>252141062-C57</f>
        <v>245264966</v>
      </c>
      <c r="C57" s="1043">
        <f>AD57</f>
        <v>6876096</v>
      </c>
      <c r="D57" s="1043">
        <v>0</v>
      </c>
      <c r="E57" s="1043">
        <v>0</v>
      </c>
      <c r="F57" s="1043">
        <v>0</v>
      </c>
      <c r="G57" s="1043">
        <v>0</v>
      </c>
      <c r="H57" s="1043">
        <v>4360111</v>
      </c>
      <c r="I57" s="1043">
        <v>48434073</v>
      </c>
      <c r="J57" s="1043">
        <v>179705222</v>
      </c>
      <c r="K57" s="1043">
        <v>15000</v>
      </c>
      <c r="L57" s="1043">
        <v>0</v>
      </c>
      <c r="M57" s="1043">
        <v>0</v>
      </c>
      <c r="N57" s="1043">
        <v>6817400</v>
      </c>
      <c r="O57" s="1043">
        <v>0</v>
      </c>
      <c r="P57" s="1043">
        <v>0</v>
      </c>
      <c r="Q57" s="1043">
        <v>0</v>
      </c>
      <c r="R57" s="1043">
        <v>0</v>
      </c>
      <c r="S57" s="1043">
        <v>0</v>
      </c>
      <c r="T57" s="1043">
        <v>2765000</v>
      </c>
      <c r="U57" s="1043">
        <v>0</v>
      </c>
      <c r="V57" s="1043">
        <v>0</v>
      </c>
      <c r="W57" s="1043">
        <v>0</v>
      </c>
      <c r="X57" s="1043">
        <v>0</v>
      </c>
      <c r="Y57" s="1043">
        <v>0</v>
      </c>
      <c r="Z57" s="1043">
        <v>0</v>
      </c>
      <c r="AA57" s="1043">
        <v>0</v>
      </c>
      <c r="AB57" s="1043">
        <v>0</v>
      </c>
      <c r="AC57" s="1043">
        <v>3168160</v>
      </c>
      <c r="AD57" s="1043">
        <v>6876096</v>
      </c>
      <c r="AE57" s="1043">
        <v>0</v>
      </c>
      <c r="AF57" s="1043">
        <v>0</v>
      </c>
      <c r="AG57" s="1043">
        <v>0</v>
      </c>
      <c r="AH57" s="1043">
        <v>0</v>
      </c>
      <c r="AI57" s="1043">
        <v>0</v>
      </c>
      <c r="AJ57" s="1043">
        <v>0</v>
      </c>
      <c r="AK57" s="1043">
        <v>0</v>
      </c>
      <c r="AL57" s="1043">
        <v>0</v>
      </c>
      <c r="AM57" s="1043">
        <v>0</v>
      </c>
      <c r="AN57" s="1043">
        <v>0</v>
      </c>
      <c r="AP57" s="1038"/>
      <c r="AQ57" s="1038"/>
      <c r="AR57" s="1038"/>
      <c r="AS57" s="1038"/>
    </row>
    <row r="58" spans="1:45" s="538" customFormat="1" ht="12.75" customHeight="1" hidden="1">
      <c r="A58" s="1044" t="s">
        <v>1347</v>
      </c>
      <c r="B58" s="1045">
        <v>770495856</v>
      </c>
      <c r="C58" s="1034"/>
      <c r="D58" s="1045">
        <v>0</v>
      </c>
      <c r="E58" s="1045">
        <v>0</v>
      </c>
      <c r="F58" s="1045">
        <v>0</v>
      </c>
      <c r="G58" s="1045">
        <v>0</v>
      </c>
      <c r="H58" s="1045">
        <v>0</v>
      </c>
      <c r="I58" s="1045">
        <v>0</v>
      </c>
      <c r="J58" s="1045">
        <v>0</v>
      </c>
      <c r="K58" s="1045">
        <v>0</v>
      </c>
      <c r="L58" s="1045">
        <v>0</v>
      </c>
      <c r="M58" s="1045">
        <v>0</v>
      </c>
      <c r="N58" s="1045">
        <v>0</v>
      </c>
      <c r="O58" s="1045">
        <v>770495856</v>
      </c>
      <c r="P58" s="1045">
        <v>0</v>
      </c>
      <c r="Q58" s="1045">
        <v>0</v>
      </c>
      <c r="R58" s="1045">
        <v>0</v>
      </c>
      <c r="S58" s="1045">
        <v>0</v>
      </c>
      <c r="T58" s="1045">
        <v>0</v>
      </c>
      <c r="U58" s="1045">
        <v>0</v>
      </c>
      <c r="V58" s="1045">
        <v>0</v>
      </c>
      <c r="W58" s="1045">
        <v>0</v>
      </c>
      <c r="X58" s="1045">
        <v>0</v>
      </c>
      <c r="Y58" s="1045">
        <v>0</v>
      </c>
      <c r="Z58" s="1045">
        <v>0</v>
      </c>
      <c r="AA58" s="1045">
        <v>0</v>
      </c>
      <c r="AB58" s="1045">
        <v>0</v>
      </c>
      <c r="AC58" s="1034"/>
      <c r="AD58" s="1045">
        <v>0</v>
      </c>
      <c r="AE58" s="1045">
        <v>0</v>
      </c>
      <c r="AF58" s="1045">
        <v>0</v>
      </c>
      <c r="AG58" s="1045">
        <v>0</v>
      </c>
      <c r="AH58" s="1045">
        <v>0</v>
      </c>
      <c r="AI58" s="1045">
        <v>0</v>
      </c>
      <c r="AJ58" s="1045">
        <v>0</v>
      </c>
      <c r="AK58" s="1045">
        <v>0</v>
      </c>
      <c r="AL58" s="1045">
        <v>0</v>
      </c>
      <c r="AM58" s="1045">
        <v>0</v>
      </c>
      <c r="AN58" s="1045">
        <v>0</v>
      </c>
      <c r="AP58" s="1038"/>
      <c r="AQ58" s="1038"/>
      <c r="AR58" s="1038"/>
      <c r="AS58" s="1038"/>
    </row>
    <row r="59" spans="1:45" s="538" customFormat="1" ht="12.75" customHeight="1" hidden="1">
      <c r="A59" s="1044" t="s">
        <v>576</v>
      </c>
      <c r="B59" s="1045">
        <v>39362</v>
      </c>
      <c r="C59" s="1034"/>
      <c r="D59" s="1045">
        <v>39362</v>
      </c>
      <c r="E59" s="1045">
        <v>0</v>
      </c>
      <c r="F59" s="1045">
        <v>0</v>
      </c>
      <c r="G59" s="1045">
        <v>0</v>
      </c>
      <c r="H59" s="1045">
        <v>0</v>
      </c>
      <c r="I59" s="1045">
        <v>0</v>
      </c>
      <c r="J59" s="1045">
        <v>0</v>
      </c>
      <c r="K59" s="1045">
        <v>0</v>
      </c>
      <c r="L59" s="1045">
        <v>0</v>
      </c>
      <c r="M59" s="1045">
        <v>0</v>
      </c>
      <c r="N59" s="1045">
        <v>0</v>
      </c>
      <c r="O59" s="1045">
        <v>0</v>
      </c>
      <c r="P59" s="1045">
        <v>0</v>
      </c>
      <c r="Q59" s="1045">
        <v>0</v>
      </c>
      <c r="R59" s="1045">
        <v>0</v>
      </c>
      <c r="S59" s="1045">
        <v>0</v>
      </c>
      <c r="T59" s="1045">
        <v>0</v>
      </c>
      <c r="U59" s="1045">
        <v>0</v>
      </c>
      <c r="V59" s="1045">
        <v>0</v>
      </c>
      <c r="W59" s="1045">
        <v>0</v>
      </c>
      <c r="X59" s="1045">
        <v>0</v>
      </c>
      <c r="Y59" s="1045">
        <v>0</v>
      </c>
      <c r="Z59" s="1045">
        <v>0</v>
      </c>
      <c r="AA59" s="1045">
        <v>0</v>
      </c>
      <c r="AB59" s="1045">
        <v>0</v>
      </c>
      <c r="AC59" s="1034"/>
      <c r="AD59" s="1045">
        <v>0</v>
      </c>
      <c r="AE59" s="1045">
        <v>0</v>
      </c>
      <c r="AF59" s="1045">
        <v>0</v>
      </c>
      <c r="AG59" s="1045">
        <v>0</v>
      </c>
      <c r="AH59" s="1045">
        <v>0</v>
      </c>
      <c r="AI59" s="1045">
        <v>0</v>
      </c>
      <c r="AJ59" s="1045">
        <v>0</v>
      </c>
      <c r="AK59" s="1045">
        <v>0</v>
      </c>
      <c r="AL59" s="1045">
        <v>0</v>
      </c>
      <c r="AM59" s="1045">
        <v>0</v>
      </c>
      <c r="AN59" s="1045">
        <v>0</v>
      </c>
      <c r="AP59" s="1038"/>
      <c r="AQ59" s="1038"/>
      <c r="AR59" s="1038"/>
      <c r="AS59" s="1038"/>
    </row>
    <row r="60" spans="1:45" s="538" customFormat="1" ht="12.75" customHeight="1" hidden="1">
      <c r="A60" s="1044" t="s">
        <v>578</v>
      </c>
      <c r="B60" s="1045">
        <v>5590921</v>
      </c>
      <c r="C60" s="1034"/>
      <c r="D60" s="1045">
        <v>67438</v>
      </c>
      <c r="E60" s="1045">
        <v>817139</v>
      </c>
      <c r="F60" s="1045">
        <v>8150</v>
      </c>
      <c r="G60" s="1045">
        <v>32255</v>
      </c>
      <c r="H60" s="1045">
        <v>0</v>
      </c>
      <c r="I60" s="1045">
        <v>0</v>
      </c>
      <c r="J60" s="1045">
        <v>0</v>
      </c>
      <c r="K60" s="1045">
        <v>1999724</v>
      </c>
      <c r="L60" s="1045">
        <v>265024</v>
      </c>
      <c r="M60" s="1045">
        <v>205900</v>
      </c>
      <c r="N60" s="1045">
        <v>0</v>
      </c>
      <c r="O60" s="1045">
        <v>48000</v>
      </c>
      <c r="P60" s="1045">
        <v>0</v>
      </c>
      <c r="Q60" s="1045">
        <v>0</v>
      </c>
      <c r="R60" s="1045">
        <v>259850</v>
      </c>
      <c r="S60" s="1045">
        <v>0</v>
      </c>
      <c r="T60" s="1045">
        <v>0</v>
      </c>
      <c r="U60" s="1045">
        <v>0</v>
      </c>
      <c r="V60" s="1045">
        <v>39296</v>
      </c>
      <c r="W60" s="1045">
        <v>0</v>
      </c>
      <c r="X60" s="1045">
        <v>0</v>
      </c>
      <c r="Y60" s="1045">
        <v>0</v>
      </c>
      <c r="Z60" s="1045">
        <v>0</v>
      </c>
      <c r="AA60" s="1045">
        <v>0</v>
      </c>
      <c r="AB60" s="1045">
        <v>0</v>
      </c>
      <c r="AC60" s="1034"/>
      <c r="AD60" s="1045">
        <v>0</v>
      </c>
      <c r="AE60" s="1045">
        <v>0</v>
      </c>
      <c r="AF60" s="1045">
        <v>1848145</v>
      </c>
      <c r="AG60" s="1045">
        <v>0</v>
      </c>
      <c r="AH60" s="1045">
        <v>0</v>
      </c>
      <c r="AI60" s="1045">
        <v>0</v>
      </c>
      <c r="AJ60" s="1045">
        <v>0</v>
      </c>
      <c r="AK60" s="1045">
        <v>0</v>
      </c>
      <c r="AL60" s="1045">
        <v>0</v>
      </c>
      <c r="AM60" s="1045">
        <v>0</v>
      </c>
      <c r="AN60" s="1045">
        <v>0</v>
      </c>
      <c r="AP60" s="1038"/>
      <c r="AQ60" s="1038"/>
      <c r="AR60" s="1038"/>
      <c r="AS60" s="1038"/>
    </row>
    <row r="61" spans="1:45" s="538" customFormat="1" ht="12.75" customHeight="1" hidden="1">
      <c r="A61" s="1044" t="s">
        <v>579</v>
      </c>
      <c r="B61" s="1045">
        <v>55608674</v>
      </c>
      <c r="C61" s="1034"/>
      <c r="D61" s="1045">
        <v>28836</v>
      </c>
      <c r="E61" s="1045">
        <v>220627</v>
      </c>
      <c r="F61" s="1045">
        <v>2200</v>
      </c>
      <c r="G61" s="1045">
        <v>8708</v>
      </c>
      <c r="H61" s="1045">
        <v>0</v>
      </c>
      <c r="I61" s="1045">
        <v>0</v>
      </c>
      <c r="J61" s="1045">
        <v>0</v>
      </c>
      <c r="K61" s="1045">
        <v>539926</v>
      </c>
      <c r="L61" s="1045">
        <v>71556</v>
      </c>
      <c r="M61" s="1045">
        <v>55593</v>
      </c>
      <c r="N61" s="1045">
        <v>0</v>
      </c>
      <c r="O61" s="1045">
        <v>54107748</v>
      </c>
      <c r="P61" s="1045">
        <v>0</v>
      </c>
      <c r="Q61" s="1045">
        <v>0</v>
      </c>
      <c r="R61" s="1045">
        <v>70159</v>
      </c>
      <c r="S61" s="1045">
        <v>0</v>
      </c>
      <c r="T61" s="1045">
        <v>0</v>
      </c>
      <c r="U61" s="1045">
        <v>0</v>
      </c>
      <c r="V61" s="1045">
        <v>4322</v>
      </c>
      <c r="W61" s="1045">
        <v>0</v>
      </c>
      <c r="X61" s="1045">
        <v>0</v>
      </c>
      <c r="Y61" s="1045">
        <v>0</v>
      </c>
      <c r="Z61" s="1045">
        <v>0</v>
      </c>
      <c r="AA61" s="1045">
        <v>0</v>
      </c>
      <c r="AB61" s="1045">
        <v>0</v>
      </c>
      <c r="AC61" s="1034"/>
      <c r="AD61" s="1045">
        <v>0</v>
      </c>
      <c r="AE61" s="1045">
        <v>0</v>
      </c>
      <c r="AF61" s="1045">
        <v>498999</v>
      </c>
      <c r="AG61" s="1045">
        <v>0</v>
      </c>
      <c r="AH61" s="1045">
        <v>0</v>
      </c>
      <c r="AI61" s="1045">
        <v>0</v>
      </c>
      <c r="AJ61" s="1045">
        <v>0</v>
      </c>
      <c r="AK61" s="1045">
        <v>0</v>
      </c>
      <c r="AL61" s="1045">
        <v>0</v>
      </c>
      <c r="AM61" s="1045">
        <v>0</v>
      </c>
      <c r="AN61" s="1045">
        <v>0</v>
      </c>
      <c r="AP61" s="1038"/>
      <c r="AQ61" s="1038"/>
      <c r="AR61" s="1038"/>
      <c r="AS61" s="1038"/>
    </row>
    <row r="62" spans="1:45" s="538" customFormat="1" ht="12.75" customHeight="1">
      <c r="A62" s="1042" t="s">
        <v>1211</v>
      </c>
      <c r="B62" s="1043">
        <v>831734813</v>
      </c>
      <c r="C62" s="1034"/>
      <c r="D62" s="1043">
        <v>135636</v>
      </c>
      <c r="E62" s="1043">
        <v>1037766</v>
      </c>
      <c r="F62" s="1043">
        <v>10350</v>
      </c>
      <c r="G62" s="1043">
        <v>40963</v>
      </c>
      <c r="H62" s="1043">
        <v>0</v>
      </c>
      <c r="I62" s="1043">
        <v>0</v>
      </c>
      <c r="J62" s="1043">
        <v>0</v>
      </c>
      <c r="K62" s="1043">
        <v>2539650</v>
      </c>
      <c r="L62" s="1043">
        <v>336580</v>
      </c>
      <c r="M62" s="1043">
        <v>261493</v>
      </c>
      <c r="N62" s="1043">
        <v>0</v>
      </c>
      <c r="O62" s="1043">
        <v>824651604</v>
      </c>
      <c r="P62" s="1043">
        <v>0</v>
      </c>
      <c r="Q62" s="1043">
        <v>0</v>
      </c>
      <c r="R62" s="1043">
        <v>330009</v>
      </c>
      <c r="S62" s="1043">
        <v>0</v>
      </c>
      <c r="T62" s="1043">
        <v>0</v>
      </c>
      <c r="U62" s="1043">
        <v>0</v>
      </c>
      <c r="V62" s="1043">
        <v>43618</v>
      </c>
      <c r="W62" s="1043">
        <v>0</v>
      </c>
      <c r="X62" s="1043">
        <v>0</v>
      </c>
      <c r="Y62" s="1043">
        <v>0</v>
      </c>
      <c r="Z62" s="1043">
        <v>0</v>
      </c>
      <c r="AA62" s="1043">
        <v>0</v>
      </c>
      <c r="AB62" s="1043">
        <v>0</v>
      </c>
      <c r="AC62" s="1034"/>
      <c r="AD62" s="1043">
        <v>0</v>
      </c>
      <c r="AE62" s="1043">
        <v>0</v>
      </c>
      <c r="AF62" s="1043">
        <v>2347144</v>
      </c>
      <c r="AG62" s="1043">
        <v>0</v>
      </c>
      <c r="AH62" s="1043">
        <v>0</v>
      </c>
      <c r="AI62" s="1043">
        <v>0</v>
      </c>
      <c r="AJ62" s="1043">
        <v>0</v>
      </c>
      <c r="AK62" s="1043">
        <v>0</v>
      </c>
      <c r="AL62" s="1043">
        <v>0</v>
      </c>
      <c r="AM62" s="1043">
        <v>0</v>
      </c>
      <c r="AN62" s="1043">
        <v>0</v>
      </c>
      <c r="AP62" s="1038"/>
      <c r="AQ62" s="1038"/>
      <c r="AR62" s="1038"/>
      <c r="AS62" s="1038"/>
    </row>
    <row r="63" spans="1:45" s="538" customFormat="1" ht="12.75" customHeight="1" hidden="1">
      <c r="A63" s="1044" t="s">
        <v>581</v>
      </c>
      <c r="B63" s="1045">
        <v>401709394</v>
      </c>
      <c r="C63" s="1034"/>
      <c r="D63" s="1045">
        <v>0</v>
      </c>
      <c r="E63" s="1045">
        <v>371265</v>
      </c>
      <c r="F63" s="1045">
        <v>5645848</v>
      </c>
      <c r="G63" s="1045">
        <v>0</v>
      </c>
      <c r="H63" s="1045">
        <v>0</v>
      </c>
      <c r="I63" s="1045">
        <v>0</v>
      </c>
      <c r="J63" s="1045">
        <v>0</v>
      </c>
      <c r="K63" s="1045">
        <v>0</v>
      </c>
      <c r="L63" s="1045">
        <v>0</v>
      </c>
      <c r="M63" s="1045">
        <v>288750</v>
      </c>
      <c r="N63" s="1045">
        <v>28331553</v>
      </c>
      <c r="O63" s="1045">
        <v>348437786</v>
      </c>
      <c r="P63" s="1045">
        <v>0</v>
      </c>
      <c r="Q63" s="1045">
        <v>0</v>
      </c>
      <c r="R63" s="1045">
        <v>2755887</v>
      </c>
      <c r="S63" s="1045">
        <v>0</v>
      </c>
      <c r="T63" s="1045">
        <v>0</v>
      </c>
      <c r="U63" s="1045">
        <v>0</v>
      </c>
      <c r="V63" s="1045">
        <v>0</v>
      </c>
      <c r="W63" s="1045">
        <v>0</v>
      </c>
      <c r="X63" s="1045">
        <v>0</v>
      </c>
      <c r="Y63" s="1045">
        <v>0</v>
      </c>
      <c r="Z63" s="1045">
        <v>0</v>
      </c>
      <c r="AA63" s="1045">
        <v>12959800</v>
      </c>
      <c r="AB63" s="1045">
        <v>2626560</v>
      </c>
      <c r="AC63" s="1034"/>
      <c r="AD63" s="1045">
        <v>0</v>
      </c>
      <c r="AE63" s="1045">
        <v>0</v>
      </c>
      <c r="AF63" s="1045">
        <v>291945</v>
      </c>
      <c r="AG63" s="1045">
        <v>0</v>
      </c>
      <c r="AH63" s="1045">
        <v>0</v>
      </c>
      <c r="AI63" s="1045">
        <v>0</v>
      </c>
      <c r="AJ63" s="1045">
        <v>0</v>
      </c>
      <c r="AK63" s="1045">
        <v>0</v>
      </c>
      <c r="AL63" s="1045">
        <v>0</v>
      </c>
      <c r="AM63" s="1045">
        <v>0</v>
      </c>
      <c r="AN63" s="1045">
        <v>0</v>
      </c>
      <c r="AP63" s="1038"/>
      <c r="AQ63" s="1038"/>
      <c r="AR63" s="1038"/>
      <c r="AS63" s="1038"/>
    </row>
    <row r="64" spans="1:45" s="538" customFormat="1" ht="12.75" customHeight="1" hidden="1">
      <c r="A64" s="1044" t="s">
        <v>1348</v>
      </c>
      <c r="B64" s="1045">
        <v>316718</v>
      </c>
      <c r="C64" s="1034"/>
      <c r="D64" s="1045">
        <v>0</v>
      </c>
      <c r="E64" s="1045">
        <v>0</v>
      </c>
      <c r="F64" s="1045">
        <v>0</v>
      </c>
      <c r="G64" s="1045">
        <v>0</v>
      </c>
      <c r="H64" s="1045">
        <v>0</v>
      </c>
      <c r="I64" s="1045">
        <v>0</v>
      </c>
      <c r="J64" s="1045">
        <v>0</v>
      </c>
      <c r="K64" s="1045">
        <v>0</v>
      </c>
      <c r="L64" s="1045">
        <v>0</v>
      </c>
      <c r="M64" s="1045">
        <v>0</v>
      </c>
      <c r="N64" s="1045">
        <v>0</v>
      </c>
      <c r="O64" s="1045">
        <v>0</v>
      </c>
      <c r="P64" s="1045">
        <v>0</v>
      </c>
      <c r="Q64" s="1045">
        <v>0</v>
      </c>
      <c r="R64" s="1045">
        <v>316718</v>
      </c>
      <c r="S64" s="1045">
        <v>0</v>
      </c>
      <c r="T64" s="1045">
        <v>0</v>
      </c>
      <c r="U64" s="1045">
        <v>0</v>
      </c>
      <c r="V64" s="1045">
        <v>0</v>
      </c>
      <c r="W64" s="1045">
        <v>0</v>
      </c>
      <c r="X64" s="1045">
        <v>0</v>
      </c>
      <c r="Y64" s="1045">
        <v>0</v>
      </c>
      <c r="Z64" s="1045">
        <v>0</v>
      </c>
      <c r="AA64" s="1045">
        <v>0</v>
      </c>
      <c r="AB64" s="1045">
        <v>0</v>
      </c>
      <c r="AC64" s="1034"/>
      <c r="AD64" s="1045">
        <v>0</v>
      </c>
      <c r="AE64" s="1045">
        <v>0</v>
      </c>
      <c r="AF64" s="1045">
        <v>0</v>
      </c>
      <c r="AG64" s="1045">
        <v>0</v>
      </c>
      <c r="AH64" s="1045">
        <v>0</v>
      </c>
      <c r="AI64" s="1045">
        <v>0</v>
      </c>
      <c r="AJ64" s="1045">
        <v>0</v>
      </c>
      <c r="AK64" s="1045">
        <v>0</v>
      </c>
      <c r="AL64" s="1045">
        <v>0</v>
      </c>
      <c r="AM64" s="1045">
        <v>0</v>
      </c>
      <c r="AN64" s="1045">
        <v>0</v>
      </c>
      <c r="AP64" s="1038"/>
      <c r="AQ64" s="1038"/>
      <c r="AR64" s="1038"/>
      <c r="AS64" s="1038"/>
    </row>
    <row r="65" spans="1:45" s="538" customFormat="1" ht="12.75" customHeight="1" hidden="1">
      <c r="A65" s="1044" t="s">
        <v>582</v>
      </c>
      <c r="B65" s="1045">
        <v>16775399</v>
      </c>
      <c r="C65" s="1034"/>
      <c r="D65" s="1045">
        <v>0</v>
      </c>
      <c r="E65" s="1045">
        <v>71292</v>
      </c>
      <c r="F65" s="1045">
        <v>1510879</v>
      </c>
      <c r="G65" s="1045">
        <v>0</v>
      </c>
      <c r="H65" s="1045">
        <v>0</v>
      </c>
      <c r="I65" s="1045">
        <v>0</v>
      </c>
      <c r="J65" s="1045">
        <v>0</v>
      </c>
      <c r="K65" s="1045">
        <v>0</v>
      </c>
      <c r="L65" s="1045">
        <v>0</v>
      </c>
      <c r="M65" s="1045">
        <v>77963</v>
      </c>
      <c r="N65" s="1045">
        <v>7649519</v>
      </c>
      <c r="O65" s="1045">
        <v>2349000</v>
      </c>
      <c r="P65" s="1045">
        <v>0</v>
      </c>
      <c r="Q65" s="1045">
        <v>0</v>
      </c>
      <c r="R65" s="1045">
        <v>829604</v>
      </c>
      <c r="S65" s="1045">
        <v>0</v>
      </c>
      <c r="T65" s="1045">
        <v>0</v>
      </c>
      <c r="U65" s="1045">
        <v>0</v>
      </c>
      <c r="V65" s="1045">
        <v>0</v>
      </c>
      <c r="W65" s="1045">
        <v>0</v>
      </c>
      <c r="X65" s="1045">
        <v>0</v>
      </c>
      <c r="Y65" s="1045">
        <v>0</v>
      </c>
      <c r="Z65" s="1045">
        <v>0</v>
      </c>
      <c r="AA65" s="1045">
        <v>3499146</v>
      </c>
      <c r="AB65" s="1045">
        <v>709171</v>
      </c>
      <c r="AC65" s="1034"/>
      <c r="AD65" s="1045">
        <v>0</v>
      </c>
      <c r="AE65" s="1045">
        <v>0</v>
      </c>
      <c r="AF65" s="1045">
        <v>78825</v>
      </c>
      <c r="AG65" s="1045">
        <v>0</v>
      </c>
      <c r="AH65" s="1045">
        <v>0</v>
      </c>
      <c r="AI65" s="1045">
        <v>0</v>
      </c>
      <c r="AJ65" s="1045">
        <v>0</v>
      </c>
      <c r="AK65" s="1045">
        <v>0</v>
      </c>
      <c r="AL65" s="1045">
        <v>0</v>
      </c>
      <c r="AM65" s="1045">
        <v>0</v>
      </c>
      <c r="AN65" s="1045">
        <v>0</v>
      </c>
      <c r="AP65" s="1038"/>
      <c r="AQ65" s="1038"/>
      <c r="AR65" s="1038"/>
      <c r="AS65" s="1038"/>
    </row>
    <row r="66" spans="1:45" s="538" customFormat="1" ht="12.75" customHeight="1">
      <c r="A66" s="1042" t="s">
        <v>1378</v>
      </c>
      <c r="B66" s="1043">
        <v>418801511</v>
      </c>
      <c r="C66" s="1034"/>
      <c r="D66" s="1043">
        <v>0</v>
      </c>
      <c r="E66" s="1043">
        <v>442557</v>
      </c>
      <c r="F66" s="1043">
        <v>7156727</v>
      </c>
      <c r="G66" s="1043">
        <v>0</v>
      </c>
      <c r="H66" s="1043">
        <v>0</v>
      </c>
      <c r="I66" s="1043">
        <v>0</v>
      </c>
      <c r="J66" s="1043">
        <v>0</v>
      </c>
      <c r="K66" s="1043">
        <v>0</v>
      </c>
      <c r="L66" s="1043">
        <v>0</v>
      </c>
      <c r="M66" s="1043">
        <v>366713</v>
      </c>
      <c r="N66" s="1043">
        <v>35981072</v>
      </c>
      <c r="O66" s="1043">
        <v>350786786</v>
      </c>
      <c r="P66" s="1043">
        <v>0</v>
      </c>
      <c r="Q66" s="1043">
        <v>0</v>
      </c>
      <c r="R66" s="1043">
        <v>3902209</v>
      </c>
      <c r="S66" s="1043">
        <v>0</v>
      </c>
      <c r="T66" s="1043">
        <v>0</v>
      </c>
      <c r="U66" s="1043">
        <v>0</v>
      </c>
      <c r="V66" s="1043">
        <v>0</v>
      </c>
      <c r="W66" s="1043">
        <v>0</v>
      </c>
      <c r="X66" s="1043">
        <v>0</v>
      </c>
      <c r="Y66" s="1043">
        <v>0</v>
      </c>
      <c r="Z66" s="1043">
        <v>0</v>
      </c>
      <c r="AA66" s="1043">
        <v>16458946</v>
      </c>
      <c r="AB66" s="1043">
        <v>3335731</v>
      </c>
      <c r="AC66" s="1034"/>
      <c r="AD66" s="1043">
        <v>0</v>
      </c>
      <c r="AE66" s="1043">
        <v>0</v>
      </c>
      <c r="AF66" s="1043">
        <v>370770</v>
      </c>
      <c r="AG66" s="1043">
        <v>0</v>
      </c>
      <c r="AH66" s="1043">
        <v>0</v>
      </c>
      <c r="AI66" s="1043">
        <v>0</v>
      </c>
      <c r="AJ66" s="1043">
        <v>0</v>
      </c>
      <c r="AK66" s="1043">
        <v>0</v>
      </c>
      <c r="AL66" s="1043">
        <v>0</v>
      </c>
      <c r="AM66" s="1043">
        <v>0</v>
      </c>
      <c r="AN66" s="1043">
        <v>0</v>
      </c>
      <c r="AP66" s="1038"/>
      <c r="AQ66" s="1038"/>
      <c r="AR66" s="1038"/>
      <c r="AS66" s="1038"/>
    </row>
    <row r="67" spans="1:45" s="538" customFormat="1" ht="12.75" customHeight="1" hidden="1">
      <c r="A67" s="1044" t="s">
        <v>1349</v>
      </c>
      <c r="B67" s="1045">
        <v>1080000</v>
      </c>
      <c r="C67" s="1034"/>
      <c r="D67" s="1045">
        <v>0</v>
      </c>
      <c r="E67" s="1045">
        <v>0</v>
      </c>
      <c r="F67" s="1045">
        <v>0</v>
      </c>
      <c r="G67" s="1045">
        <v>0</v>
      </c>
      <c r="H67" s="1045">
        <v>0</v>
      </c>
      <c r="I67" s="1045">
        <v>0</v>
      </c>
      <c r="J67" s="1045">
        <v>80000</v>
      </c>
      <c r="K67" s="1045">
        <v>0</v>
      </c>
      <c r="L67" s="1045">
        <v>0</v>
      </c>
      <c r="M67" s="1045">
        <v>0</v>
      </c>
      <c r="N67" s="1045">
        <v>0</v>
      </c>
      <c r="O67" s="1045">
        <v>1000000</v>
      </c>
      <c r="P67" s="1045">
        <v>0</v>
      </c>
      <c r="Q67" s="1045">
        <v>0</v>
      </c>
      <c r="R67" s="1045">
        <v>0</v>
      </c>
      <c r="S67" s="1045">
        <v>0</v>
      </c>
      <c r="T67" s="1045">
        <v>0</v>
      </c>
      <c r="U67" s="1045">
        <v>0</v>
      </c>
      <c r="V67" s="1045">
        <v>0</v>
      </c>
      <c r="W67" s="1045">
        <v>0</v>
      </c>
      <c r="X67" s="1045">
        <v>0</v>
      </c>
      <c r="Y67" s="1045">
        <v>0</v>
      </c>
      <c r="Z67" s="1045">
        <v>0</v>
      </c>
      <c r="AA67" s="1045">
        <v>0</v>
      </c>
      <c r="AB67" s="1045">
        <v>0</v>
      </c>
      <c r="AC67" s="1034"/>
      <c r="AD67" s="1045">
        <v>0</v>
      </c>
      <c r="AE67" s="1045">
        <v>0</v>
      </c>
      <c r="AF67" s="1045">
        <v>0</v>
      </c>
      <c r="AG67" s="1045">
        <v>0</v>
      </c>
      <c r="AH67" s="1045">
        <v>0</v>
      </c>
      <c r="AI67" s="1045">
        <v>0</v>
      </c>
      <c r="AJ67" s="1045">
        <v>0</v>
      </c>
      <c r="AK67" s="1045">
        <v>0</v>
      </c>
      <c r="AL67" s="1045">
        <v>0</v>
      </c>
      <c r="AM67" s="1045">
        <v>0</v>
      </c>
      <c r="AN67" s="1045">
        <v>0</v>
      </c>
      <c r="AP67" s="1038"/>
      <c r="AQ67" s="1038"/>
      <c r="AR67" s="1038"/>
      <c r="AS67" s="1038"/>
    </row>
    <row r="68" spans="1:45" s="538" customFormat="1" ht="12.75" customHeight="1" hidden="1">
      <c r="A68" s="1044" t="s">
        <v>922</v>
      </c>
      <c r="B68" s="1045">
        <v>1000000</v>
      </c>
      <c r="C68" s="1034"/>
      <c r="D68" s="1045">
        <v>0</v>
      </c>
      <c r="E68" s="1045">
        <v>0</v>
      </c>
      <c r="F68" s="1045">
        <v>0</v>
      </c>
      <c r="G68" s="1045">
        <v>0</v>
      </c>
      <c r="H68" s="1045">
        <v>0</v>
      </c>
      <c r="I68" s="1045">
        <v>0</v>
      </c>
      <c r="J68" s="1045">
        <v>0</v>
      </c>
      <c r="K68" s="1045">
        <v>0</v>
      </c>
      <c r="L68" s="1045">
        <v>0</v>
      </c>
      <c r="M68" s="1045">
        <v>0</v>
      </c>
      <c r="N68" s="1045">
        <v>0</v>
      </c>
      <c r="O68" s="1045">
        <v>1000000</v>
      </c>
      <c r="P68" s="1045">
        <v>0</v>
      </c>
      <c r="Q68" s="1045">
        <v>0</v>
      </c>
      <c r="R68" s="1045">
        <v>0</v>
      </c>
      <c r="S68" s="1045">
        <v>0</v>
      </c>
      <c r="T68" s="1045">
        <v>0</v>
      </c>
      <c r="U68" s="1045">
        <v>0</v>
      </c>
      <c r="V68" s="1045">
        <v>0</v>
      </c>
      <c r="W68" s="1045">
        <v>0</v>
      </c>
      <c r="X68" s="1045">
        <v>0</v>
      </c>
      <c r="Y68" s="1045">
        <v>0</v>
      </c>
      <c r="Z68" s="1045">
        <v>0</v>
      </c>
      <c r="AA68" s="1045">
        <v>0</v>
      </c>
      <c r="AB68" s="1045">
        <v>0</v>
      </c>
      <c r="AC68" s="1034"/>
      <c r="AD68" s="1045">
        <v>0</v>
      </c>
      <c r="AE68" s="1045">
        <v>0</v>
      </c>
      <c r="AF68" s="1045">
        <v>0</v>
      </c>
      <c r="AG68" s="1045">
        <v>0</v>
      </c>
      <c r="AH68" s="1045">
        <v>0</v>
      </c>
      <c r="AI68" s="1045">
        <v>0</v>
      </c>
      <c r="AJ68" s="1045">
        <v>0</v>
      </c>
      <c r="AK68" s="1045">
        <v>0</v>
      </c>
      <c r="AL68" s="1045">
        <v>0</v>
      </c>
      <c r="AM68" s="1045">
        <v>0</v>
      </c>
      <c r="AN68" s="1045">
        <v>0</v>
      </c>
      <c r="AP68" s="1038"/>
      <c r="AQ68" s="1038"/>
      <c r="AR68" s="1038"/>
      <c r="AS68" s="1038"/>
    </row>
    <row r="69" spans="1:45" s="538" customFormat="1" ht="12.75" customHeight="1" hidden="1">
      <c r="A69" s="1044" t="s">
        <v>1350</v>
      </c>
      <c r="B69" s="1045">
        <v>80000</v>
      </c>
      <c r="C69" s="1034"/>
      <c r="D69" s="1045">
        <v>0</v>
      </c>
      <c r="E69" s="1045">
        <v>0</v>
      </c>
      <c r="F69" s="1045">
        <v>0</v>
      </c>
      <c r="G69" s="1045">
        <v>0</v>
      </c>
      <c r="H69" s="1045">
        <v>0</v>
      </c>
      <c r="I69" s="1045">
        <v>0</v>
      </c>
      <c r="J69" s="1045">
        <v>80000</v>
      </c>
      <c r="K69" s="1045">
        <v>0</v>
      </c>
      <c r="L69" s="1045">
        <v>0</v>
      </c>
      <c r="M69" s="1045">
        <v>0</v>
      </c>
      <c r="N69" s="1045">
        <v>0</v>
      </c>
      <c r="O69" s="1045">
        <v>0</v>
      </c>
      <c r="P69" s="1045">
        <v>0</v>
      </c>
      <c r="Q69" s="1045">
        <v>0</v>
      </c>
      <c r="R69" s="1045">
        <v>0</v>
      </c>
      <c r="S69" s="1045">
        <v>0</v>
      </c>
      <c r="T69" s="1045">
        <v>0</v>
      </c>
      <c r="U69" s="1045">
        <v>0</v>
      </c>
      <c r="V69" s="1045">
        <v>0</v>
      </c>
      <c r="W69" s="1045">
        <v>0</v>
      </c>
      <c r="X69" s="1045">
        <v>0</v>
      </c>
      <c r="Y69" s="1045">
        <v>0</v>
      </c>
      <c r="Z69" s="1045">
        <v>0</v>
      </c>
      <c r="AA69" s="1045">
        <v>0</v>
      </c>
      <c r="AB69" s="1045">
        <v>0</v>
      </c>
      <c r="AC69" s="1034"/>
      <c r="AD69" s="1045">
        <v>0</v>
      </c>
      <c r="AE69" s="1045">
        <v>0</v>
      </c>
      <c r="AF69" s="1045">
        <v>0</v>
      </c>
      <c r="AG69" s="1045">
        <v>0</v>
      </c>
      <c r="AH69" s="1045">
        <v>0</v>
      </c>
      <c r="AI69" s="1045">
        <v>0</v>
      </c>
      <c r="AJ69" s="1045">
        <v>0</v>
      </c>
      <c r="AK69" s="1045">
        <v>0</v>
      </c>
      <c r="AL69" s="1045">
        <v>0</v>
      </c>
      <c r="AM69" s="1045">
        <v>0</v>
      </c>
      <c r="AN69" s="1045">
        <v>0</v>
      </c>
      <c r="AP69" s="1038"/>
      <c r="AQ69" s="1038"/>
      <c r="AR69" s="1038"/>
      <c r="AS69" s="1038"/>
    </row>
    <row r="70" spans="1:45" s="538" customFormat="1" ht="12.75" customHeight="1" hidden="1">
      <c r="A70" s="1044" t="s">
        <v>1351</v>
      </c>
      <c r="B70" s="1045">
        <v>300000</v>
      </c>
      <c r="C70" s="1034"/>
      <c r="D70" s="1045">
        <v>0</v>
      </c>
      <c r="E70" s="1045">
        <v>0</v>
      </c>
      <c r="F70" s="1045">
        <v>0</v>
      </c>
      <c r="G70" s="1045">
        <v>0</v>
      </c>
      <c r="H70" s="1045">
        <v>0</v>
      </c>
      <c r="I70" s="1045">
        <v>0</v>
      </c>
      <c r="J70" s="1045">
        <v>0</v>
      </c>
      <c r="K70" s="1045">
        <v>0</v>
      </c>
      <c r="L70" s="1045">
        <v>0</v>
      </c>
      <c r="M70" s="1045">
        <v>0</v>
      </c>
      <c r="N70" s="1045">
        <v>0</v>
      </c>
      <c r="O70" s="1045">
        <v>0</v>
      </c>
      <c r="P70" s="1045">
        <v>0</v>
      </c>
      <c r="Q70" s="1045">
        <v>0</v>
      </c>
      <c r="R70" s="1045">
        <v>0</v>
      </c>
      <c r="S70" s="1045">
        <v>0</v>
      </c>
      <c r="T70" s="1045">
        <v>0</v>
      </c>
      <c r="U70" s="1045">
        <v>0</v>
      </c>
      <c r="V70" s="1045">
        <v>0</v>
      </c>
      <c r="W70" s="1045">
        <v>0</v>
      </c>
      <c r="X70" s="1045">
        <v>0</v>
      </c>
      <c r="Y70" s="1045">
        <v>0</v>
      </c>
      <c r="Z70" s="1045">
        <v>0</v>
      </c>
      <c r="AA70" s="1045">
        <v>0</v>
      </c>
      <c r="AB70" s="1045">
        <v>0</v>
      </c>
      <c r="AC70" s="1034"/>
      <c r="AD70" s="1045">
        <v>0</v>
      </c>
      <c r="AE70" s="1045">
        <v>300000</v>
      </c>
      <c r="AF70" s="1045">
        <v>0</v>
      </c>
      <c r="AG70" s="1045">
        <v>0</v>
      </c>
      <c r="AH70" s="1045">
        <v>0</v>
      </c>
      <c r="AI70" s="1045">
        <v>0</v>
      </c>
      <c r="AJ70" s="1045">
        <v>0</v>
      </c>
      <c r="AK70" s="1045">
        <v>0</v>
      </c>
      <c r="AL70" s="1045">
        <v>0</v>
      </c>
      <c r="AM70" s="1045">
        <v>0</v>
      </c>
      <c r="AN70" s="1045">
        <v>0</v>
      </c>
      <c r="AP70" s="1038"/>
      <c r="AQ70" s="1038"/>
      <c r="AR70" s="1038"/>
      <c r="AS70" s="1038"/>
    </row>
    <row r="71" spans="1:45" s="538" customFormat="1" ht="12.75" customHeight="1" hidden="1">
      <c r="A71" s="1044" t="s">
        <v>583</v>
      </c>
      <c r="B71" s="1045">
        <v>300000</v>
      </c>
      <c r="C71" s="1034"/>
      <c r="D71" s="1045">
        <v>0</v>
      </c>
      <c r="E71" s="1045">
        <v>0</v>
      </c>
      <c r="F71" s="1045">
        <v>0</v>
      </c>
      <c r="G71" s="1045">
        <v>0</v>
      </c>
      <c r="H71" s="1045">
        <v>0</v>
      </c>
      <c r="I71" s="1045">
        <v>0</v>
      </c>
      <c r="J71" s="1045">
        <v>0</v>
      </c>
      <c r="K71" s="1045">
        <v>0</v>
      </c>
      <c r="L71" s="1045">
        <v>0</v>
      </c>
      <c r="M71" s="1045">
        <v>0</v>
      </c>
      <c r="N71" s="1045">
        <v>0</v>
      </c>
      <c r="O71" s="1045">
        <v>0</v>
      </c>
      <c r="P71" s="1045">
        <v>0</v>
      </c>
      <c r="Q71" s="1045">
        <v>0</v>
      </c>
      <c r="R71" s="1045">
        <v>0</v>
      </c>
      <c r="S71" s="1045">
        <v>0</v>
      </c>
      <c r="T71" s="1045">
        <v>0</v>
      </c>
      <c r="U71" s="1045">
        <v>0</v>
      </c>
      <c r="V71" s="1045">
        <v>0</v>
      </c>
      <c r="W71" s="1045">
        <v>0</v>
      </c>
      <c r="X71" s="1045">
        <v>0</v>
      </c>
      <c r="Y71" s="1045">
        <v>0</v>
      </c>
      <c r="Z71" s="1045">
        <v>0</v>
      </c>
      <c r="AA71" s="1045">
        <v>0</v>
      </c>
      <c r="AB71" s="1045">
        <v>0</v>
      </c>
      <c r="AC71" s="1034"/>
      <c r="AD71" s="1045">
        <v>0</v>
      </c>
      <c r="AE71" s="1045">
        <v>300000</v>
      </c>
      <c r="AF71" s="1045">
        <v>0</v>
      </c>
      <c r="AG71" s="1045">
        <v>0</v>
      </c>
      <c r="AH71" s="1045">
        <v>0</v>
      </c>
      <c r="AI71" s="1045">
        <v>0</v>
      </c>
      <c r="AJ71" s="1045">
        <v>0</v>
      </c>
      <c r="AK71" s="1045">
        <v>0</v>
      </c>
      <c r="AL71" s="1045">
        <v>0</v>
      </c>
      <c r="AM71" s="1045">
        <v>0</v>
      </c>
      <c r="AN71" s="1045">
        <v>0</v>
      </c>
      <c r="AP71" s="1038"/>
      <c r="AQ71" s="1038"/>
      <c r="AR71" s="1038"/>
      <c r="AS71" s="1038"/>
    </row>
    <row r="72" spans="1:45" s="538" customFormat="1" ht="12.75" customHeight="1">
      <c r="A72" s="1042" t="s">
        <v>362</v>
      </c>
      <c r="B72" s="1043">
        <v>1380000</v>
      </c>
      <c r="C72" s="1043">
        <f>AE72</f>
        <v>300000</v>
      </c>
      <c r="D72" s="1043">
        <v>0</v>
      </c>
      <c r="E72" s="1043">
        <v>0</v>
      </c>
      <c r="F72" s="1043">
        <v>0</v>
      </c>
      <c r="G72" s="1043">
        <v>0</v>
      </c>
      <c r="H72" s="1043">
        <v>0</v>
      </c>
      <c r="I72" s="1043">
        <v>0</v>
      </c>
      <c r="J72" s="1043">
        <v>80000</v>
      </c>
      <c r="K72" s="1043">
        <v>0</v>
      </c>
      <c r="L72" s="1043">
        <v>0</v>
      </c>
      <c r="M72" s="1043">
        <v>0</v>
      </c>
      <c r="N72" s="1043">
        <v>0</v>
      </c>
      <c r="O72" s="1043">
        <v>1000000</v>
      </c>
      <c r="P72" s="1043">
        <v>0</v>
      </c>
      <c r="Q72" s="1043">
        <v>0</v>
      </c>
      <c r="R72" s="1043">
        <v>0</v>
      </c>
      <c r="S72" s="1043">
        <v>0</v>
      </c>
      <c r="T72" s="1043">
        <v>0</v>
      </c>
      <c r="U72" s="1043">
        <v>0</v>
      </c>
      <c r="V72" s="1043">
        <v>0</v>
      </c>
      <c r="W72" s="1043">
        <v>0</v>
      </c>
      <c r="X72" s="1043">
        <v>0</v>
      </c>
      <c r="Y72" s="1043">
        <v>0</v>
      </c>
      <c r="Z72" s="1043">
        <v>0</v>
      </c>
      <c r="AA72" s="1043">
        <v>0</v>
      </c>
      <c r="AB72" s="1043">
        <v>0</v>
      </c>
      <c r="AC72" s="1034"/>
      <c r="AD72" s="1043">
        <v>0</v>
      </c>
      <c r="AE72" s="1043">
        <v>300000</v>
      </c>
      <c r="AF72" s="1043">
        <v>0</v>
      </c>
      <c r="AG72" s="1043">
        <v>0</v>
      </c>
      <c r="AH72" s="1043">
        <v>0</v>
      </c>
      <c r="AI72" s="1043">
        <v>0</v>
      </c>
      <c r="AJ72" s="1043">
        <v>0</v>
      </c>
      <c r="AK72" s="1043">
        <v>0</v>
      </c>
      <c r="AL72" s="1043">
        <v>0</v>
      </c>
      <c r="AM72" s="1043">
        <v>0</v>
      </c>
      <c r="AN72" s="1043">
        <v>0</v>
      </c>
      <c r="AP72" s="1038"/>
      <c r="AQ72" s="1038"/>
      <c r="AR72" s="1038"/>
      <c r="AS72" s="1038"/>
    </row>
    <row r="73" spans="1:45" s="538" customFormat="1" ht="12.75" customHeight="1">
      <c r="A73" s="1042" t="s">
        <v>1379</v>
      </c>
      <c r="B73" s="1043">
        <f>2120953916-C73</f>
        <v>2113727820</v>
      </c>
      <c r="C73" s="1043">
        <f>AE73+C57+C41</f>
        <v>7226096</v>
      </c>
      <c r="D73" s="1043">
        <v>82100039</v>
      </c>
      <c r="E73" s="1043">
        <v>1634026</v>
      </c>
      <c r="F73" s="1043">
        <v>24107089</v>
      </c>
      <c r="G73" s="1043">
        <v>2717425</v>
      </c>
      <c r="H73" s="1043">
        <v>4360111</v>
      </c>
      <c r="I73" s="1043">
        <v>48434073</v>
      </c>
      <c r="J73" s="1043">
        <v>179785222</v>
      </c>
      <c r="K73" s="1043">
        <v>5540707</v>
      </c>
      <c r="L73" s="1043">
        <v>11678037</v>
      </c>
      <c r="M73" s="1043">
        <v>8474683</v>
      </c>
      <c r="N73" s="1043">
        <v>42835160</v>
      </c>
      <c r="O73" s="1043">
        <v>1436751058</v>
      </c>
      <c r="P73" s="1043">
        <v>21632073</v>
      </c>
      <c r="Q73" s="1043">
        <v>8797307</v>
      </c>
      <c r="R73" s="1043">
        <v>57886333</v>
      </c>
      <c r="S73" s="1043">
        <v>4552546</v>
      </c>
      <c r="T73" s="1043">
        <v>4350967</v>
      </c>
      <c r="U73" s="1043">
        <v>2027303</v>
      </c>
      <c r="V73" s="1043">
        <v>14745062</v>
      </c>
      <c r="W73" s="1043">
        <v>3287689</v>
      </c>
      <c r="X73" s="1043">
        <v>28144679</v>
      </c>
      <c r="Y73" s="1043">
        <v>1212228</v>
      </c>
      <c r="Z73" s="1043">
        <v>1287082</v>
      </c>
      <c r="AA73" s="1043">
        <v>16458946</v>
      </c>
      <c r="AB73" s="1043">
        <v>6687716</v>
      </c>
      <c r="AC73" s="1034"/>
      <c r="AD73" s="1043">
        <f>AD41+AD57</f>
        <v>6926096</v>
      </c>
      <c r="AE73" s="1043">
        <v>300000</v>
      </c>
      <c r="AF73" s="1043">
        <v>2717914</v>
      </c>
      <c r="AG73" s="1043">
        <v>3124481</v>
      </c>
      <c r="AH73" s="1043">
        <v>4336669</v>
      </c>
      <c r="AI73" s="1043">
        <v>356000</v>
      </c>
      <c r="AJ73" s="1043">
        <v>37589</v>
      </c>
      <c r="AK73" s="1043">
        <v>283448</v>
      </c>
      <c r="AL73" s="1043">
        <v>29815969</v>
      </c>
      <c r="AM73" s="1043">
        <v>15686772</v>
      </c>
      <c r="AN73" s="1043">
        <v>34713257</v>
      </c>
      <c r="AP73" s="1038"/>
      <c r="AQ73" s="1038"/>
      <c r="AR73" s="1038"/>
      <c r="AS73" s="1038"/>
    </row>
    <row r="74" spans="1:45" s="538" customFormat="1" ht="12.75" customHeight="1">
      <c r="A74" s="1044" t="s">
        <v>1380</v>
      </c>
      <c r="B74" s="1045">
        <v>38204079</v>
      </c>
      <c r="C74" s="1034"/>
      <c r="D74" s="1045">
        <v>0</v>
      </c>
      <c r="E74" s="1045">
        <v>0</v>
      </c>
      <c r="F74" s="1045">
        <v>0</v>
      </c>
      <c r="G74" s="1045">
        <v>0</v>
      </c>
      <c r="H74" s="1045">
        <v>38204079</v>
      </c>
      <c r="I74" s="1045">
        <v>0</v>
      </c>
      <c r="J74" s="1045">
        <v>0</v>
      </c>
      <c r="K74" s="1045">
        <v>0</v>
      </c>
      <c r="L74" s="1045">
        <v>0</v>
      </c>
      <c r="M74" s="1045">
        <v>0</v>
      </c>
      <c r="N74" s="1045">
        <v>0</v>
      </c>
      <c r="O74" s="1045">
        <v>0</v>
      </c>
      <c r="P74" s="1045">
        <v>0</v>
      </c>
      <c r="Q74" s="1045">
        <v>0</v>
      </c>
      <c r="R74" s="1045">
        <v>0</v>
      </c>
      <c r="S74" s="1045">
        <v>0</v>
      </c>
      <c r="T74" s="1045">
        <v>0</v>
      </c>
      <c r="U74" s="1045">
        <v>0</v>
      </c>
      <c r="V74" s="1045">
        <v>0</v>
      </c>
      <c r="W74" s="1045">
        <v>0</v>
      </c>
      <c r="X74" s="1045">
        <v>0</v>
      </c>
      <c r="Y74" s="1045">
        <v>0</v>
      </c>
      <c r="Z74" s="1045">
        <v>0</v>
      </c>
      <c r="AA74" s="1045">
        <v>0</v>
      </c>
      <c r="AB74" s="1045">
        <v>0</v>
      </c>
      <c r="AC74" s="1034"/>
      <c r="AD74" s="1045">
        <v>0</v>
      </c>
      <c r="AE74" s="1045">
        <v>0</v>
      </c>
      <c r="AF74" s="1045">
        <v>0</v>
      </c>
      <c r="AG74" s="1045">
        <v>0</v>
      </c>
      <c r="AH74" s="1045">
        <v>0</v>
      </c>
      <c r="AI74" s="1045">
        <v>0</v>
      </c>
      <c r="AJ74" s="1045">
        <v>0</v>
      </c>
      <c r="AK74" s="1045">
        <v>0</v>
      </c>
      <c r="AL74" s="1045">
        <v>0</v>
      </c>
      <c r="AM74" s="1045">
        <v>0</v>
      </c>
      <c r="AN74" s="1045">
        <v>0</v>
      </c>
      <c r="AP74" s="1038"/>
      <c r="AQ74" s="1038"/>
      <c r="AR74" s="1038"/>
      <c r="AS74" s="1038"/>
    </row>
    <row r="75" spans="1:45" s="538" customFormat="1" ht="12.75" customHeight="1">
      <c r="A75" s="1044" t="s">
        <v>1381</v>
      </c>
      <c r="B75" s="1045">
        <v>1093768567</v>
      </c>
      <c r="C75" s="1034"/>
      <c r="D75" s="1045">
        <v>0</v>
      </c>
      <c r="E75" s="1045">
        <v>0</v>
      </c>
      <c r="F75" s="1045">
        <v>0</v>
      </c>
      <c r="G75" s="1045">
        <v>0</v>
      </c>
      <c r="H75" s="1045">
        <v>0</v>
      </c>
      <c r="I75" s="1045">
        <v>0</v>
      </c>
      <c r="J75" s="1045">
        <v>1093768567</v>
      </c>
      <c r="K75" s="1045">
        <v>0</v>
      </c>
      <c r="L75" s="1045">
        <v>0</v>
      </c>
      <c r="M75" s="1045">
        <v>0</v>
      </c>
      <c r="N75" s="1045">
        <v>0</v>
      </c>
      <c r="O75" s="1045">
        <v>0</v>
      </c>
      <c r="P75" s="1045">
        <v>0</v>
      </c>
      <c r="Q75" s="1045">
        <v>0</v>
      </c>
      <c r="R75" s="1045">
        <v>0</v>
      </c>
      <c r="S75" s="1045">
        <v>0</v>
      </c>
      <c r="T75" s="1045">
        <v>0</v>
      </c>
      <c r="U75" s="1045">
        <v>0</v>
      </c>
      <c r="V75" s="1045">
        <v>0</v>
      </c>
      <c r="W75" s="1045">
        <v>0</v>
      </c>
      <c r="X75" s="1045">
        <v>0</v>
      </c>
      <c r="Y75" s="1045">
        <v>0</v>
      </c>
      <c r="Z75" s="1045">
        <v>0</v>
      </c>
      <c r="AA75" s="1045">
        <v>0</v>
      </c>
      <c r="AB75" s="1045">
        <v>0</v>
      </c>
      <c r="AC75" s="1034"/>
      <c r="AD75" s="1045">
        <v>0</v>
      </c>
      <c r="AE75" s="1045">
        <v>0</v>
      </c>
      <c r="AF75" s="1045">
        <v>0</v>
      </c>
      <c r="AG75" s="1045">
        <v>0</v>
      </c>
      <c r="AH75" s="1045">
        <v>0</v>
      </c>
      <c r="AI75" s="1045">
        <v>0</v>
      </c>
      <c r="AJ75" s="1045">
        <v>0</v>
      </c>
      <c r="AK75" s="1045">
        <v>0</v>
      </c>
      <c r="AL75" s="1045">
        <v>0</v>
      </c>
      <c r="AM75" s="1045">
        <v>0</v>
      </c>
      <c r="AN75" s="1045">
        <v>0</v>
      </c>
      <c r="AP75" s="1038"/>
      <c r="AQ75" s="1038"/>
      <c r="AR75" s="1038"/>
      <c r="AS75" s="1038"/>
    </row>
    <row r="76" spans="1:45" s="538" customFormat="1" ht="12.75" customHeight="1">
      <c r="A76" s="1044" t="s">
        <v>1382</v>
      </c>
      <c r="B76" s="1045">
        <v>1131972646</v>
      </c>
      <c r="C76" s="1034"/>
      <c r="D76" s="1045">
        <v>0</v>
      </c>
      <c r="E76" s="1045">
        <v>0</v>
      </c>
      <c r="F76" s="1045">
        <v>0</v>
      </c>
      <c r="G76" s="1045">
        <v>0</v>
      </c>
      <c r="H76" s="1045">
        <v>38204079</v>
      </c>
      <c r="I76" s="1045">
        <v>0</v>
      </c>
      <c r="J76" s="1045">
        <v>1093768567</v>
      </c>
      <c r="K76" s="1045">
        <v>0</v>
      </c>
      <c r="L76" s="1045">
        <v>0</v>
      </c>
      <c r="M76" s="1045">
        <v>0</v>
      </c>
      <c r="N76" s="1045">
        <v>0</v>
      </c>
      <c r="O76" s="1045">
        <v>0</v>
      </c>
      <c r="P76" s="1045">
        <v>0</v>
      </c>
      <c r="Q76" s="1045">
        <v>0</v>
      </c>
      <c r="R76" s="1045">
        <v>0</v>
      </c>
      <c r="S76" s="1045">
        <v>0</v>
      </c>
      <c r="T76" s="1045">
        <v>0</v>
      </c>
      <c r="U76" s="1045">
        <v>0</v>
      </c>
      <c r="V76" s="1045">
        <v>0</v>
      </c>
      <c r="W76" s="1045">
        <v>0</v>
      </c>
      <c r="X76" s="1045">
        <v>0</v>
      </c>
      <c r="Y76" s="1045">
        <v>0</v>
      </c>
      <c r="Z76" s="1045">
        <v>0</v>
      </c>
      <c r="AA76" s="1045">
        <v>0</v>
      </c>
      <c r="AB76" s="1045">
        <v>0</v>
      </c>
      <c r="AC76" s="1034"/>
      <c r="AD76" s="1045">
        <v>0</v>
      </c>
      <c r="AE76" s="1045">
        <v>0</v>
      </c>
      <c r="AF76" s="1045">
        <v>0</v>
      </c>
      <c r="AG76" s="1045">
        <v>0</v>
      </c>
      <c r="AH76" s="1045">
        <v>0</v>
      </c>
      <c r="AI76" s="1045">
        <v>0</v>
      </c>
      <c r="AJ76" s="1045">
        <v>0</v>
      </c>
      <c r="AK76" s="1045">
        <v>0</v>
      </c>
      <c r="AL76" s="1045">
        <v>0</v>
      </c>
      <c r="AM76" s="1045">
        <v>0</v>
      </c>
      <c r="AN76" s="1045">
        <v>0</v>
      </c>
      <c r="AP76" s="1038"/>
      <c r="AQ76" s="1038"/>
      <c r="AR76" s="1038"/>
      <c r="AS76" s="1038"/>
    </row>
    <row r="77" spans="1:45" s="538" customFormat="1" ht="12.75" customHeight="1">
      <c r="A77" s="1042" t="s">
        <v>289</v>
      </c>
      <c r="B77" s="1043">
        <v>1131972646</v>
      </c>
      <c r="C77" s="1034"/>
      <c r="D77" s="1043">
        <v>0</v>
      </c>
      <c r="E77" s="1043">
        <v>0</v>
      </c>
      <c r="F77" s="1043">
        <v>0</v>
      </c>
      <c r="G77" s="1043">
        <v>0</v>
      </c>
      <c r="H77" s="1043">
        <v>38204079</v>
      </c>
      <c r="I77" s="1043">
        <v>0</v>
      </c>
      <c r="J77" s="1043">
        <v>1093768567</v>
      </c>
      <c r="K77" s="1043">
        <v>0</v>
      </c>
      <c r="L77" s="1043">
        <v>0</v>
      </c>
      <c r="M77" s="1043">
        <v>0</v>
      </c>
      <c r="N77" s="1043">
        <v>0</v>
      </c>
      <c r="O77" s="1043">
        <v>0</v>
      </c>
      <c r="P77" s="1043">
        <v>0</v>
      </c>
      <c r="Q77" s="1043">
        <v>0</v>
      </c>
      <c r="R77" s="1043">
        <v>0</v>
      </c>
      <c r="S77" s="1043">
        <v>0</v>
      </c>
      <c r="T77" s="1043">
        <v>0</v>
      </c>
      <c r="U77" s="1043">
        <v>0</v>
      </c>
      <c r="V77" s="1043">
        <v>0</v>
      </c>
      <c r="W77" s="1043">
        <v>0</v>
      </c>
      <c r="X77" s="1043">
        <v>0</v>
      </c>
      <c r="Y77" s="1043">
        <v>0</v>
      </c>
      <c r="Z77" s="1043">
        <v>0</v>
      </c>
      <c r="AA77" s="1043">
        <v>0</v>
      </c>
      <c r="AB77" s="1043">
        <v>0</v>
      </c>
      <c r="AC77" s="1034"/>
      <c r="AD77" s="1043">
        <v>0</v>
      </c>
      <c r="AE77" s="1043">
        <v>0</v>
      </c>
      <c r="AF77" s="1043">
        <v>0</v>
      </c>
      <c r="AG77" s="1043">
        <v>0</v>
      </c>
      <c r="AH77" s="1043">
        <v>0</v>
      </c>
      <c r="AI77" s="1043">
        <v>0</v>
      </c>
      <c r="AJ77" s="1043">
        <v>0</v>
      </c>
      <c r="AK77" s="1043">
        <v>0</v>
      </c>
      <c r="AL77" s="1043">
        <v>0</v>
      </c>
      <c r="AM77" s="1043">
        <v>0</v>
      </c>
      <c r="AN77" s="1043">
        <v>0</v>
      </c>
      <c r="AP77" s="1038"/>
      <c r="AQ77" s="1038"/>
      <c r="AR77" s="1038"/>
      <c r="AS77" s="1038"/>
    </row>
    <row r="78" spans="1:45" s="538" customFormat="1" ht="12.75" customHeight="1">
      <c r="A78" s="1042" t="s">
        <v>1212</v>
      </c>
      <c r="B78" s="1043">
        <f>3252926562-C78</f>
        <v>3245700466</v>
      </c>
      <c r="C78" s="1043">
        <f>C73</f>
        <v>7226096</v>
      </c>
      <c r="D78" s="1043">
        <v>82100039</v>
      </c>
      <c r="E78" s="1043">
        <v>1634026</v>
      </c>
      <c r="F78" s="1043">
        <v>24107089</v>
      </c>
      <c r="G78" s="1043">
        <v>2717425</v>
      </c>
      <c r="H78" s="1043">
        <v>42564190</v>
      </c>
      <c r="I78" s="1043">
        <v>48434073</v>
      </c>
      <c r="J78" s="1043">
        <v>1273553789</v>
      </c>
      <c r="K78" s="1043">
        <v>5540707</v>
      </c>
      <c r="L78" s="1043">
        <v>11678037</v>
      </c>
      <c r="M78" s="1043">
        <v>8474683</v>
      </c>
      <c r="N78" s="1043">
        <v>42835160</v>
      </c>
      <c r="O78" s="1043">
        <v>1436751058</v>
      </c>
      <c r="P78" s="1043">
        <v>21632073</v>
      </c>
      <c r="Q78" s="1043">
        <v>8797307</v>
      </c>
      <c r="R78" s="1043">
        <v>57886333</v>
      </c>
      <c r="S78" s="1043">
        <v>4552546</v>
      </c>
      <c r="T78" s="1043">
        <v>4350967</v>
      </c>
      <c r="U78" s="1043">
        <v>2027303</v>
      </c>
      <c r="V78" s="1043">
        <v>14745062</v>
      </c>
      <c r="W78" s="1043">
        <v>3287689</v>
      </c>
      <c r="X78" s="1043">
        <v>28144679</v>
      </c>
      <c r="Y78" s="1043">
        <v>1212228</v>
      </c>
      <c r="Z78" s="1043">
        <v>1287082</v>
      </c>
      <c r="AA78" s="1043">
        <v>16458946</v>
      </c>
      <c r="AB78" s="1043">
        <v>6687716</v>
      </c>
      <c r="AC78" s="1034"/>
      <c r="AD78" s="1043">
        <f>AD73</f>
        <v>6926096</v>
      </c>
      <c r="AE78" s="1043">
        <v>300000</v>
      </c>
      <c r="AF78" s="1043">
        <v>2717914</v>
      </c>
      <c r="AG78" s="1043">
        <v>3124481</v>
      </c>
      <c r="AH78" s="1043">
        <v>4336669</v>
      </c>
      <c r="AI78" s="1043">
        <v>356000</v>
      </c>
      <c r="AJ78" s="1043">
        <v>37589</v>
      </c>
      <c r="AK78" s="1043">
        <v>283448</v>
      </c>
      <c r="AL78" s="1043">
        <v>29815969</v>
      </c>
      <c r="AM78" s="1043">
        <v>15686772</v>
      </c>
      <c r="AN78" s="1043">
        <v>34713257</v>
      </c>
      <c r="AP78" s="1038"/>
      <c r="AQ78" s="1038"/>
      <c r="AR78" s="1038"/>
      <c r="AS78" s="1038"/>
    </row>
    <row r="79" spans="1:45" s="538" customFormat="1" ht="12.75" customHeight="1">
      <c r="A79" s="1044" t="s">
        <v>727</v>
      </c>
      <c r="B79" s="1045">
        <v>24</v>
      </c>
      <c r="C79" s="1034"/>
      <c r="D79" s="1045">
        <v>2</v>
      </c>
      <c r="E79" s="1045">
        <v>0</v>
      </c>
      <c r="F79" s="1045">
        <v>0</v>
      </c>
      <c r="G79" s="1045">
        <v>0</v>
      </c>
      <c r="H79" s="1045"/>
      <c r="I79" s="1045">
        <v>0</v>
      </c>
      <c r="J79" s="1045">
        <v>0</v>
      </c>
      <c r="K79" s="1045">
        <v>0</v>
      </c>
      <c r="L79" s="1045">
        <v>0</v>
      </c>
      <c r="M79" s="1045">
        <v>7</v>
      </c>
      <c r="N79" s="1045">
        <v>0</v>
      </c>
      <c r="O79" s="1045">
        <v>0</v>
      </c>
      <c r="P79" s="1045">
        <v>0</v>
      </c>
      <c r="Q79" s="1045">
        <v>0</v>
      </c>
      <c r="R79" s="1045">
        <v>3</v>
      </c>
      <c r="S79" s="1045">
        <v>4</v>
      </c>
      <c r="T79" s="1045">
        <v>0</v>
      </c>
      <c r="U79" s="1045">
        <v>0</v>
      </c>
      <c r="V79" s="1045">
        <v>0</v>
      </c>
      <c r="W79" s="1045">
        <v>2</v>
      </c>
      <c r="X79" s="1045">
        <v>0</v>
      </c>
      <c r="Y79" s="1045">
        <v>4</v>
      </c>
      <c r="Z79" s="1045">
        <v>0</v>
      </c>
      <c r="AA79" s="1045">
        <v>0</v>
      </c>
      <c r="AB79" s="1045">
        <v>0</v>
      </c>
      <c r="AC79" s="1045">
        <v>0</v>
      </c>
      <c r="AD79" s="1045">
        <v>0</v>
      </c>
      <c r="AE79" s="1045">
        <v>0</v>
      </c>
      <c r="AF79" s="1045">
        <v>0</v>
      </c>
      <c r="AG79" s="1045">
        <v>0</v>
      </c>
      <c r="AH79" s="1045">
        <v>0</v>
      </c>
      <c r="AI79" s="1045">
        <v>0</v>
      </c>
      <c r="AJ79" s="1045">
        <v>0</v>
      </c>
      <c r="AK79" s="1045">
        <v>0</v>
      </c>
      <c r="AL79" s="1045">
        <v>2</v>
      </c>
      <c r="AM79" s="1045">
        <v>0</v>
      </c>
      <c r="AN79" s="1045">
        <v>0</v>
      </c>
      <c r="AP79" s="1038"/>
      <c r="AQ79" s="1038"/>
      <c r="AR79" s="1038"/>
      <c r="AS79" s="1038"/>
    </row>
    <row r="80" spans="1:45" s="538" customFormat="1" ht="12.75" customHeight="1">
      <c r="A80" s="1036"/>
      <c r="B80" s="1037"/>
      <c r="C80" s="1037"/>
      <c r="D80" s="1037"/>
      <c r="E80" s="1037"/>
      <c r="F80" s="1037"/>
      <c r="G80" s="1037"/>
      <c r="H80" s="1037"/>
      <c r="I80" s="1037"/>
      <c r="J80" s="1037"/>
      <c r="K80" s="1037"/>
      <c r="L80" s="1037"/>
      <c r="M80" s="1037"/>
      <c r="N80" s="1037"/>
      <c r="O80" s="1037"/>
      <c r="P80" s="1037"/>
      <c r="Q80" s="1037"/>
      <c r="R80" s="1037"/>
      <c r="S80" s="1037"/>
      <c r="T80" s="1037"/>
      <c r="U80" s="1037"/>
      <c r="V80" s="1037"/>
      <c r="W80" s="1037"/>
      <c r="X80" s="1037"/>
      <c r="Y80" s="1037"/>
      <c r="Z80" s="1037"/>
      <c r="AA80" s="1037"/>
      <c r="AB80" s="1037"/>
      <c r="AC80" s="1037"/>
      <c r="AD80" s="1037"/>
      <c r="AE80" s="1037"/>
      <c r="AF80" s="1037"/>
      <c r="AG80" s="1037"/>
      <c r="AH80" s="1037"/>
      <c r="AI80" s="1037"/>
      <c r="AJ80" s="1037"/>
      <c r="AK80" s="1037"/>
      <c r="AL80" s="1037"/>
      <c r="AM80" s="1037"/>
      <c r="AN80" s="1037"/>
      <c r="AO80" s="1037"/>
      <c r="AP80" s="1038"/>
      <c r="AQ80" s="1038"/>
      <c r="AR80" s="1038"/>
      <c r="AS80" s="1038"/>
    </row>
    <row r="81" spans="1:45" s="538" customFormat="1" ht="12.75" customHeight="1">
      <c r="A81" s="1039"/>
      <c r="B81" s="1040"/>
      <c r="C81" s="1040"/>
      <c r="D81" s="1041"/>
      <c r="E81" s="1041"/>
      <c r="F81" s="1041"/>
      <c r="G81" s="1041"/>
      <c r="H81" s="1041"/>
      <c r="I81" s="1041"/>
      <c r="J81" s="1041"/>
      <c r="K81" s="1041"/>
      <c r="L81" s="1041"/>
      <c r="M81" s="1041"/>
      <c r="N81" s="1041"/>
      <c r="O81" s="1041"/>
      <c r="P81" s="1041"/>
      <c r="Q81" s="1041"/>
      <c r="R81" s="1041"/>
      <c r="S81" s="1041"/>
      <c r="T81" s="1041"/>
      <c r="U81" s="1041"/>
      <c r="V81" s="1041"/>
      <c r="W81" s="1041"/>
      <c r="X81" s="1041"/>
      <c r="Y81" s="1041"/>
      <c r="Z81" s="1041"/>
      <c r="AA81" s="1041"/>
      <c r="AB81" s="1041"/>
      <c r="AC81" s="1041"/>
      <c r="AD81" s="1041"/>
      <c r="AE81" s="1041"/>
      <c r="AF81" s="1041"/>
      <c r="AG81" s="1041"/>
      <c r="AH81" s="1041"/>
      <c r="AI81" s="1041"/>
      <c r="AJ81" s="1041"/>
      <c r="AK81" s="1041"/>
      <c r="AL81" s="1041"/>
      <c r="AM81" s="1041"/>
      <c r="AN81" s="1041"/>
      <c r="AO81" s="1041"/>
      <c r="AP81" s="1038"/>
      <c r="AQ81" s="1038"/>
      <c r="AR81" s="1038"/>
      <c r="AS81" s="1038"/>
    </row>
    <row r="82" spans="1:39" s="538" customFormat="1" ht="12.75">
      <c r="A82" s="930"/>
      <c r="B82" s="931"/>
      <c r="C82" s="931"/>
      <c r="D82" s="931"/>
      <c r="E82" s="931"/>
      <c r="F82" s="931"/>
      <c r="G82" s="931"/>
      <c r="H82" s="931"/>
      <c r="I82" s="931"/>
      <c r="J82" s="931"/>
      <c r="K82" s="931"/>
      <c r="L82" s="931"/>
      <c r="M82" s="931"/>
      <c r="N82" s="931"/>
      <c r="O82" s="931"/>
      <c r="P82" s="931"/>
      <c r="Q82" s="931"/>
      <c r="R82" s="931"/>
      <c r="S82" s="931"/>
      <c r="T82" s="931"/>
      <c r="U82" s="931"/>
      <c r="V82" s="931"/>
      <c r="W82" s="931"/>
      <c r="X82" s="931"/>
      <c r="Y82" s="931"/>
      <c r="Z82" s="931"/>
      <c r="AA82" s="931"/>
      <c r="AB82" s="931"/>
      <c r="AC82" s="931"/>
      <c r="AD82" s="931"/>
      <c r="AE82" s="931"/>
      <c r="AF82" s="931"/>
      <c r="AG82" s="931"/>
      <c r="AH82" s="931"/>
      <c r="AI82" s="931"/>
      <c r="AJ82" s="931"/>
      <c r="AK82" s="931"/>
      <c r="AL82" s="931"/>
      <c r="AM82" s="931"/>
    </row>
    <row r="83" spans="1:54" s="938" customFormat="1" ht="12.75">
      <c r="A83" s="928" t="s">
        <v>789</v>
      </c>
      <c r="B83" s="585"/>
      <c r="C83" s="581"/>
      <c r="D83" s="582"/>
      <c r="E83" s="582"/>
      <c r="F83" s="582"/>
      <c r="G83" s="582"/>
      <c r="H83" s="582"/>
      <c r="I83" s="582"/>
      <c r="J83" s="582"/>
      <c r="K83" s="582"/>
      <c r="L83" s="582"/>
      <c r="M83" s="582"/>
      <c r="N83" s="582"/>
      <c r="O83" s="582"/>
      <c r="P83" s="582"/>
      <c r="Q83" s="582"/>
      <c r="R83" s="582"/>
      <c r="S83" s="582"/>
      <c r="T83" s="582"/>
      <c r="U83" s="582"/>
      <c r="V83" s="582"/>
      <c r="W83" s="582"/>
      <c r="X83" s="582"/>
      <c r="Y83" s="582"/>
      <c r="Z83" s="582"/>
      <c r="AA83" s="582"/>
      <c r="AB83" s="582"/>
      <c r="AC83" s="582"/>
      <c r="AD83" s="582"/>
      <c r="AE83" s="582"/>
      <c r="AF83" s="582"/>
      <c r="AG83" s="582"/>
      <c r="AH83" s="582"/>
      <c r="AI83" s="582"/>
      <c r="AJ83" s="582"/>
      <c r="AK83" s="582"/>
      <c r="AL83" s="582"/>
      <c r="AM83" s="582"/>
      <c r="AN83" s="582"/>
      <c r="AO83" s="582"/>
      <c r="AP83" s="582"/>
      <c r="AQ83" s="582"/>
      <c r="AR83" s="582"/>
      <c r="AS83" s="582"/>
      <c r="AT83" s="580"/>
      <c r="AU83" s="581"/>
      <c r="AV83" s="581"/>
      <c r="AW83" s="581"/>
      <c r="AX83" s="581"/>
      <c r="AY83" s="581"/>
      <c r="AZ83" s="581"/>
      <c r="BA83" s="581"/>
      <c r="BB83" s="581"/>
    </row>
    <row r="84" spans="1:54" s="938" customFormat="1" ht="12.75">
      <c r="A84" s="928"/>
      <c r="B84" s="585"/>
      <c r="C84" s="581"/>
      <c r="D84" s="582"/>
      <c r="E84" s="582"/>
      <c r="F84" s="582"/>
      <c r="G84" s="582"/>
      <c r="H84" s="582"/>
      <c r="I84" s="582"/>
      <c r="J84" s="582"/>
      <c r="K84" s="582"/>
      <c r="L84" s="582"/>
      <c r="M84" s="582"/>
      <c r="N84" s="582"/>
      <c r="O84" s="582"/>
      <c r="P84" s="582"/>
      <c r="Q84" s="582"/>
      <c r="R84" s="582"/>
      <c r="S84" s="582"/>
      <c r="T84" s="582"/>
      <c r="U84" s="582"/>
      <c r="V84" s="582"/>
      <c r="W84" s="582"/>
      <c r="X84" s="582"/>
      <c r="Y84" s="582"/>
      <c r="Z84" s="582"/>
      <c r="AA84" s="582"/>
      <c r="AB84" s="582"/>
      <c r="AC84" s="582"/>
      <c r="AD84" s="582"/>
      <c r="AE84" s="582"/>
      <c r="AF84" s="582"/>
      <c r="AG84" s="582"/>
      <c r="AH84" s="582"/>
      <c r="AI84" s="582"/>
      <c r="AJ84" s="582"/>
      <c r="AK84" s="582"/>
      <c r="AL84" s="582"/>
      <c r="AM84" s="582"/>
      <c r="AN84" s="582"/>
      <c r="AO84" s="582"/>
      <c r="AP84" s="582"/>
      <c r="AQ84" s="582"/>
      <c r="AR84" s="582"/>
      <c r="AS84" s="582"/>
      <c r="AT84" s="580"/>
      <c r="AU84" s="581"/>
      <c r="AV84" s="581"/>
      <c r="AW84" s="581"/>
      <c r="AX84" s="581"/>
      <c r="AY84" s="581"/>
      <c r="AZ84" s="581"/>
      <c r="BA84" s="581"/>
      <c r="BB84" s="581"/>
    </row>
    <row r="85" spans="1:54" s="938" customFormat="1" ht="12.75">
      <c r="A85" s="581"/>
      <c r="B85" s="585"/>
      <c r="C85" s="581"/>
      <c r="D85" s="582"/>
      <c r="E85" s="582"/>
      <c r="F85" s="582"/>
      <c r="G85" s="582"/>
      <c r="H85" s="582"/>
      <c r="I85" s="582"/>
      <c r="J85" s="582"/>
      <c r="K85" s="582"/>
      <c r="L85" s="582"/>
      <c r="M85" s="582"/>
      <c r="N85" s="582"/>
      <c r="P85" s="939" t="s">
        <v>267</v>
      </c>
      <c r="Q85" s="582"/>
      <c r="R85" s="582"/>
      <c r="S85" s="582"/>
      <c r="T85" s="582"/>
      <c r="U85" s="582"/>
      <c r="V85" s="582"/>
      <c r="W85" s="582"/>
      <c r="X85" s="582"/>
      <c r="Y85" s="582"/>
      <c r="Z85" s="582"/>
      <c r="AA85" s="582"/>
      <c r="AB85" s="582"/>
      <c r="AC85" s="582"/>
      <c r="AD85" s="582"/>
      <c r="AE85" s="582"/>
      <c r="AF85" s="582"/>
      <c r="AG85" s="582"/>
      <c r="AH85" s="582"/>
      <c r="AI85" s="582"/>
      <c r="AJ85" s="582"/>
      <c r="AK85" s="582"/>
      <c r="AL85" s="582"/>
      <c r="AM85" s="582"/>
      <c r="AN85" s="582"/>
      <c r="AO85" s="582"/>
      <c r="AP85" s="582"/>
      <c r="AQ85" s="582"/>
      <c r="AR85" s="582"/>
      <c r="AS85" s="582"/>
      <c r="AT85" s="580"/>
      <c r="AU85" s="581"/>
      <c r="AV85" s="581"/>
      <c r="AW85" s="581"/>
      <c r="AX85" s="581"/>
      <c r="AY85" s="581"/>
      <c r="AZ85" s="581"/>
      <c r="BA85" s="581"/>
      <c r="BB85" s="581"/>
    </row>
    <row r="86" spans="1:20" s="859" customFormat="1" ht="140.25">
      <c r="A86" s="1246" t="s">
        <v>274</v>
      </c>
      <c r="B86" s="1244" t="s">
        <v>176</v>
      </c>
      <c r="C86" s="1248"/>
      <c r="D86" s="1245"/>
      <c r="E86" s="701" t="s">
        <v>1256</v>
      </c>
      <c r="F86" s="701" t="s">
        <v>1265</v>
      </c>
      <c r="G86" s="701" t="s">
        <v>1266</v>
      </c>
      <c r="H86" s="701" t="s">
        <v>1327</v>
      </c>
      <c r="I86" s="701" t="s">
        <v>1267</v>
      </c>
      <c r="J86" s="701" t="s">
        <v>1222</v>
      </c>
      <c r="K86" s="701" t="s">
        <v>1261</v>
      </c>
      <c r="L86" s="701" t="s">
        <v>1262</v>
      </c>
      <c r="M86" s="701" t="s">
        <v>1263</v>
      </c>
      <c r="N86" s="701" t="s">
        <v>1263</v>
      </c>
      <c r="O86" s="701" t="s">
        <v>1202</v>
      </c>
      <c r="P86" s="701" t="s">
        <v>1268</v>
      </c>
      <c r="Q86" s="701" t="s">
        <v>1269</v>
      </c>
      <c r="R86" s="701" t="s">
        <v>1227</v>
      </c>
      <c r="S86" s="701" t="s">
        <v>1251</v>
      </c>
      <c r="T86" s="701" t="s">
        <v>1270</v>
      </c>
    </row>
    <row r="87" spans="1:20" s="859" customFormat="1" ht="12.75">
      <c r="A87" s="1247"/>
      <c r="B87" s="978" t="s">
        <v>1201</v>
      </c>
      <c r="C87" s="978" t="s">
        <v>1254</v>
      </c>
      <c r="D87" s="978" t="s">
        <v>1257</v>
      </c>
      <c r="E87" s="978" t="s">
        <v>1255</v>
      </c>
      <c r="F87" s="978" t="s">
        <v>1201</v>
      </c>
      <c r="G87" s="978" t="s">
        <v>1201</v>
      </c>
      <c r="H87" s="978" t="s">
        <v>1201</v>
      </c>
      <c r="I87" s="978" t="s">
        <v>1201</v>
      </c>
      <c r="J87" s="978" t="s">
        <v>1201</v>
      </c>
      <c r="K87" s="978" t="s">
        <v>1201</v>
      </c>
      <c r="L87" s="978" t="s">
        <v>1201</v>
      </c>
      <c r="M87" s="978" t="s">
        <v>1254</v>
      </c>
      <c r="N87" s="978" t="s">
        <v>1201</v>
      </c>
      <c r="O87" s="978" t="s">
        <v>1201</v>
      </c>
      <c r="P87" s="978" t="s">
        <v>1201</v>
      </c>
      <c r="Q87" s="978" t="s">
        <v>1201</v>
      </c>
      <c r="R87" s="978" t="s">
        <v>1201</v>
      </c>
      <c r="S87" s="978" t="s">
        <v>1201</v>
      </c>
      <c r="T87" s="978" t="s">
        <v>1201</v>
      </c>
    </row>
    <row r="88" spans="1:20" s="538" customFormat="1" ht="12.75">
      <c r="A88" s="976" t="s">
        <v>1219</v>
      </c>
      <c r="B88" s="977">
        <f aca="true" t="shared" si="0" ref="B88:B93">F88+G88+H88+I88+J88+K88+L88+O88+P88+Q88+R88+S88+T88+N88</f>
        <v>205009792</v>
      </c>
      <c r="C88" s="977">
        <f aca="true" t="shared" si="1" ref="C88:C93">M88</f>
        <v>6787243</v>
      </c>
      <c r="D88" s="977">
        <f aca="true" t="shared" si="2" ref="D88:D93">E88</f>
        <v>0</v>
      </c>
      <c r="E88" s="977"/>
      <c r="F88" s="977">
        <v>83347546</v>
      </c>
      <c r="G88" s="977">
        <v>12364925</v>
      </c>
      <c r="H88" s="977">
        <v>1418008</v>
      </c>
      <c r="I88" s="977">
        <v>13522246</v>
      </c>
      <c r="J88" s="977">
        <v>7209612</v>
      </c>
      <c r="K88" s="977">
        <v>57762908</v>
      </c>
      <c r="L88" s="977"/>
      <c r="M88" s="977">
        <v>6787243</v>
      </c>
      <c r="N88" s="977"/>
      <c r="O88" s="977"/>
      <c r="P88" s="977">
        <v>9358959</v>
      </c>
      <c r="Q88" s="977">
        <v>1970400</v>
      </c>
      <c r="R88" s="977">
        <v>2042433</v>
      </c>
      <c r="S88" s="977">
        <v>11860894</v>
      </c>
      <c r="T88" s="977">
        <v>4151861</v>
      </c>
    </row>
    <row r="89" spans="1:20" s="538" customFormat="1" ht="25.5">
      <c r="A89" s="976" t="s">
        <v>1209</v>
      </c>
      <c r="B89" s="977">
        <f t="shared" si="0"/>
        <v>29233306</v>
      </c>
      <c r="C89" s="977">
        <f t="shared" si="1"/>
        <v>881386</v>
      </c>
      <c r="D89" s="977">
        <f t="shared" si="2"/>
        <v>0</v>
      </c>
      <c r="E89" s="977"/>
      <c r="F89" s="977">
        <v>12547246</v>
      </c>
      <c r="G89" s="977">
        <v>1543715</v>
      </c>
      <c r="H89" s="977">
        <v>577636</v>
      </c>
      <c r="I89" s="977">
        <v>1823741</v>
      </c>
      <c r="J89" s="977">
        <v>932467</v>
      </c>
      <c r="K89" s="977">
        <v>7973942</v>
      </c>
      <c r="L89" s="977"/>
      <c r="M89" s="977">
        <v>881386</v>
      </c>
      <c r="N89" s="977"/>
      <c r="O89" s="977"/>
      <c r="P89" s="977">
        <v>1235290</v>
      </c>
      <c r="Q89" s="977">
        <v>256652</v>
      </c>
      <c r="R89" s="977">
        <v>275528</v>
      </c>
      <c r="S89" s="977">
        <v>1536723</v>
      </c>
      <c r="T89" s="977">
        <v>530366</v>
      </c>
    </row>
    <row r="90" spans="1:20" s="538" customFormat="1" ht="12.75">
      <c r="A90" s="976" t="s">
        <v>1218</v>
      </c>
      <c r="B90" s="977">
        <f t="shared" si="0"/>
        <v>33096033</v>
      </c>
      <c r="C90" s="977">
        <f t="shared" si="1"/>
        <v>411448</v>
      </c>
      <c r="D90" s="977">
        <f t="shared" si="2"/>
        <v>0</v>
      </c>
      <c r="E90" s="977"/>
      <c r="F90" s="977">
        <v>9086813</v>
      </c>
      <c r="G90" s="977">
        <v>1988865</v>
      </c>
      <c r="H90" s="977"/>
      <c r="I90" s="977">
        <v>2123376</v>
      </c>
      <c r="J90" s="977">
        <v>835209</v>
      </c>
      <c r="K90" s="977">
        <v>11808437</v>
      </c>
      <c r="L90" s="977"/>
      <c r="M90" s="977">
        <v>411448</v>
      </c>
      <c r="N90" s="977">
        <v>1438182</v>
      </c>
      <c r="O90" s="977"/>
      <c r="P90" s="977">
        <v>1985164</v>
      </c>
      <c r="Q90" s="977">
        <v>968739</v>
      </c>
      <c r="R90" s="977"/>
      <c r="S90" s="977">
        <v>1907680</v>
      </c>
      <c r="T90" s="977">
        <v>953568</v>
      </c>
    </row>
    <row r="91" spans="1:20" s="538" customFormat="1" ht="12.75" customHeight="1">
      <c r="A91" s="976" t="s">
        <v>794</v>
      </c>
      <c r="B91" s="977">
        <f t="shared" si="0"/>
        <v>389043</v>
      </c>
      <c r="C91" s="977">
        <f t="shared" si="1"/>
        <v>0</v>
      </c>
      <c r="D91" s="977">
        <f t="shared" si="2"/>
        <v>0</v>
      </c>
      <c r="E91" s="977"/>
      <c r="F91" s="977"/>
      <c r="G91" s="977"/>
      <c r="H91" s="977"/>
      <c r="I91" s="977"/>
      <c r="J91" s="977"/>
      <c r="K91" s="977"/>
      <c r="L91" s="977"/>
      <c r="M91" s="977"/>
      <c r="N91" s="977"/>
      <c r="O91" s="977">
        <v>389043</v>
      </c>
      <c r="P91" s="977"/>
      <c r="Q91" s="977"/>
      <c r="R91" s="977"/>
      <c r="S91" s="977"/>
      <c r="T91" s="977"/>
    </row>
    <row r="92" spans="1:20" s="538" customFormat="1" ht="12.75" customHeight="1">
      <c r="A92" s="976" t="s">
        <v>1211</v>
      </c>
      <c r="B92" s="977">
        <f t="shared" si="0"/>
        <v>1151353</v>
      </c>
      <c r="C92" s="977">
        <f t="shared" si="1"/>
        <v>0</v>
      </c>
      <c r="D92" s="977">
        <f t="shared" si="2"/>
        <v>0</v>
      </c>
      <c r="E92" s="977"/>
      <c r="F92" s="977">
        <v>948552</v>
      </c>
      <c r="G92" s="977"/>
      <c r="H92" s="977"/>
      <c r="I92" s="977">
        <v>6800</v>
      </c>
      <c r="J92" s="977"/>
      <c r="K92" s="977">
        <v>147002</v>
      </c>
      <c r="L92" s="977"/>
      <c r="M92" s="977"/>
      <c r="N92" s="977"/>
      <c r="O92" s="977"/>
      <c r="P92" s="977"/>
      <c r="Q92" s="977"/>
      <c r="R92" s="977"/>
      <c r="S92" s="977">
        <v>48999</v>
      </c>
      <c r="T92" s="977"/>
    </row>
    <row r="93" spans="1:20" s="538" customFormat="1" ht="12.75" customHeight="1">
      <c r="A93" s="976" t="s">
        <v>362</v>
      </c>
      <c r="B93" s="977">
        <f t="shared" si="0"/>
        <v>0</v>
      </c>
      <c r="C93" s="977">
        <f t="shared" si="1"/>
        <v>0</v>
      </c>
      <c r="D93" s="977">
        <f t="shared" si="2"/>
        <v>0</v>
      </c>
      <c r="E93" s="977"/>
      <c r="F93" s="977"/>
      <c r="G93" s="977"/>
      <c r="H93" s="977"/>
      <c r="I93" s="977"/>
      <c r="J93" s="977"/>
      <c r="K93" s="977"/>
      <c r="L93" s="977"/>
      <c r="M93" s="977"/>
      <c r="N93" s="977"/>
      <c r="O93" s="977"/>
      <c r="P93" s="977"/>
      <c r="Q93" s="977"/>
      <c r="R93" s="977"/>
      <c r="S93" s="977"/>
      <c r="T93" s="977"/>
    </row>
    <row r="94" spans="1:20" s="538" customFormat="1" ht="12.75" customHeight="1">
      <c r="A94" s="942" t="s">
        <v>1212</v>
      </c>
      <c r="B94" s="943">
        <f>SUM(B88:B93)</f>
        <v>268879527</v>
      </c>
      <c r="C94" s="943">
        <f aca="true" t="shared" si="3" ref="C94:T94">SUM(C88:C93)</f>
        <v>8080077</v>
      </c>
      <c r="D94" s="943">
        <f t="shared" si="3"/>
        <v>0</v>
      </c>
      <c r="E94" s="943">
        <f t="shared" si="3"/>
        <v>0</v>
      </c>
      <c r="F94" s="943">
        <f t="shared" si="3"/>
        <v>105930157</v>
      </c>
      <c r="G94" s="943">
        <f t="shared" si="3"/>
        <v>15897505</v>
      </c>
      <c r="H94" s="943">
        <f t="shared" si="3"/>
        <v>1995644</v>
      </c>
      <c r="I94" s="943">
        <f t="shared" si="3"/>
        <v>17476163</v>
      </c>
      <c r="J94" s="943">
        <f t="shared" si="3"/>
        <v>8977288</v>
      </c>
      <c r="K94" s="943">
        <f t="shared" si="3"/>
        <v>77692289</v>
      </c>
      <c r="L94" s="943">
        <f t="shared" si="3"/>
        <v>0</v>
      </c>
      <c r="M94" s="943">
        <f t="shared" si="3"/>
        <v>8080077</v>
      </c>
      <c r="N94" s="943">
        <f t="shared" si="3"/>
        <v>1438182</v>
      </c>
      <c r="O94" s="943">
        <f t="shared" si="3"/>
        <v>389043</v>
      </c>
      <c r="P94" s="943">
        <f t="shared" si="3"/>
        <v>12579413</v>
      </c>
      <c r="Q94" s="943">
        <f t="shared" si="3"/>
        <v>3195791</v>
      </c>
      <c r="R94" s="943">
        <f t="shared" si="3"/>
        <v>2317961</v>
      </c>
      <c r="S94" s="943">
        <f t="shared" si="3"/>
        <v>15354296</v>
      </c>
      <c r="T94" s="943">
        <f t="shared" si="3"/>
        <v>5635795</v>
      </c>
    </row>
    <row r="95" spans="1:20" s="538" customFormat="1" ht="12.75" customHeight="1">
      <c r="A95" s="940" t="s">
        <v>727</v>
      </c>
      <c r="B95" s="941">
        <v>32</v>
      </c>
      <c r="C95" s="941">
        <v>1</v>
      </c>
      <c r="D95" s="941"/>
      <c r="E95" s="941"/>
      <c r="F95" s="941">
        <v>1</v>
      </c>
      <c r="G95" s="941">
        <v>2</v>
      </c>
      <c r="H95" s="941"/>
      <c r="I95" s="941">
        <v>2</v>
      </c>
      <c r="J95" s="941">
        <v>1</v>
      </c>
      <c r="K95" s="941">
        <v>9</v>
      </c>
      <c r="L95" s="941"/>
      <c r="M95" s="941">
        <v>1</v>
      </c>
      <c r="N95" s="941"/>
      <c r="O95" s="941"/>
      <c r="P95" s="941">
        <v>2</v>
      </c>
      <c r="Q95" s="941">
        <v>1</v>
      </c>
      <c r="R95" s="941"/>
      <c r="S95" s="941">
        <v>2</v>
      </c>
      <c r="T95" s="941">
        <v>1</v>
      </c>
    </row>
    <row r="96" spans="1:54" s="538" customFormat="1" ht="12.75">
      <c r="A96" s="935"/>
      <c r="B96" s="936">
        <f>B94+C94</f>
        <v>276959604</v>
      </c>
      <c r="C96" s="936"/>
      <c r="D96" s="936"/>
      <c r="E96" s="936"/>
      <c r="F96" s="936"/>
      <c r="G96" s="936"/>
      <c r="H96" s="936"/>
      <c r="I96" s="936"/>
      <c r="J96" s="936"/>
      <c r="K96" s="936"/>
      <c r="L96" s="936"/>
      <c r="M96" s="936"/>
      <c r="N96" s="936"/>
      <c r="O96" s="936"/>
      <c r="P96" s="925"/>
      <c r="Q96" s="925"/>
      <c r="R96" s="925"/>
      <c r="S96" s="925"/>
      <c r="T96" s="925"/>
      <c r="U96" s="925"/>
      <c r="V96" s="925"/>
      <c r="W96" s="925"/>
      <c r="X96" s="925"/>
      <c r="Y96" s="925"/>
      <c r="Z96" s="925"/>
      <c r="AA96" s="925"/>
      <c r="AB96" s="925"/>
      <c r="AC96" s="925"/>
      <c r="AD96" s="925"/>
      <c r="AE96" s="925"/>
      <c r="AF96" s="925"/>
      <c r="AG96" s="925"/>
      <c r="AH96" s="925"/>
      <c r="AI96" s="925"/>
      <c r="AJ96" s="925"/>
      <c r="AK96" s="925"/>
      <c r="AL96" s="925"/>
      <c r="AM96" s="925"/>
      <c r="AN96" s="925"/>
      <c r="AO96" s="925"/>
      <c r="AP96" s="925"/>
      <c r="AQ96" s="925"/>
      <c r="AR96" s="925"/>
      <c r="AS96" s="925"/>
      <c r="AT96" s="925"/>
      <c r="AU96" s="925"/>
      <c r="AV96" s="925"/>
      <c r="AW96" s="925"/>
      <c r="AX96" s="925"/>
      <c r="AY96" s="925"/>
      <c r="AZ96" s="925"/>
      <c r="BA96" s="925"/>
      <c r="BB96" s="925"/>
    </row>
    <row r="97" spans="1:54" s="538" customFormat="1" ht="12.75">
      <c r="A97" s="923"/>
      <c r="B97" s="924"/>
      <c r="C97" s="924"/>
      <c r="D97" s="924"/>
      <c r="E97" s="924"/>
      <c r="F97" s="924"/>
      <c r="G97" s="924"/>
      <c r="H97" s="924"/>
      <c r="I97" s="924"/>
      <c r="J97" s="924"/>
      <c r="K97" s="924"/>
      <c r="L97" s="924"/>
      <c r="M97" s="924"/>
      <c r="N97" s="924"/>
      <c r="O97" s="924"/>
      <c r="P97" s="925"/>
      <c r="Q97" s="925"/>
      <c r="R97" s="925"/>
      <c r="S97" s="925"/>
      <c r="T97" s="925"/>
      <c r="U97" s="925"/>
      <c r="V97" s="925"/>
      <c r="W97" s="925"/>
      <c r="X97" s="925"/>
      <c r="Y97" s="925"/>
      <c r="Z97" s="925"/>
      <c r="AA97" s="925"/>
      <c r="AB97" s="925"/>
      <c r="AC97" s="925"/>
      <c r="AD97" s="925"/>
      <c r="AE97" s="925"/>
      <c r="AF97" s="925"/>
      <c r="AG97" s="925"/>
      <c r="AH97" s="925"/>
      <c r="AI97" s="925"/>
      <c r="AJ97" s="925"/>
      <c r="AK97" s="925"/>
      <c r="AL97" s="925"/>
      <c r="AM97" s="925"/>
      <c r="AN97" s="925"/>
      <c r="AO97" s="925"/>
      <c r="AP97" s="925"/>
      <c r="AQ97" s="925"/>
      <c r="AR97" s="925"/>
      <c r="AS97" s="925"/>
      <c r="AT97" s="925"/>
      <c r="AU97" s="925"/>
      <c r="AV97" s="925"/>
      <c r="AW97" s="925"/>
      <c r="AX97" s="925"/>
      <c r="AY97" s="925"/>
      <c r="AZ97" s="925"/>
      <c r="BA97" s="925"/>
      <c r="BB97" s="925"/>
    </row>
    <row r="98" spans="1:5" s="581" customFormat="1" ht="12">
      <c r="A98" s="934" t="s">
        <v>398</v>
      </c>
      <c r="B98" s="585"/>
      <c r="E98" s="939"/>
    </row>
    <row r="99" spans="1:5" s="581" customFormat="1" ht="12">
      <c r="A99" s="934"/>
      <c r="B99" s="585"/>
      <c r="E99" s="939"/>
    </row>
    <row r="100" spans="1:8" s="581" customFormat="1" ht="12">
      <c r="A100" s="934"/>
      <c r="B100" s="585"/>
      <c r="E100" s="939"/>
      <c r="H100" s="585" t="s">
        <v>267</v>
      </c>
    </row>
    <row r="101" spans="1:9" s="856" customFormat="1" ht="114.75">
      <c r="A101" s="1246" t="s">
        <v>274</v>
      </c>
      <c r="B101" s="701" t="s">
        <v>176</v>
      </c>
      <c r="C101" s="701" t="s">
        <v>1202</v>
      </c>
      <c r="D101" s="701" t="s">
        <v>1203</v>
      </c>
      <c r="E101" s="701" t="s">
        <v>1204</v>
      </c>
      <c r="F101" s="701" t="s">
        <v>1205</v>
      </c>
      <c r="G101" s="701" t="s">
        <v>1206</v>
      </c>
      <c r="H101" s="701" t="s">
        <v>1207</v>
      </c>
      <c r="I101" s="701" t="s">
        <v>1208</v>
      </c>
    </row>
    <row r="102" spans="1:9" s="856" customFormat="1" ht="12.75">
      <c r="A102" s="1247"/>
      <c r="B102" s="978" t="s">
        <v>1201</v>
      </c>
      <c r="C102" s="978" t="s">
        <v>1201</v>
      </c>
      <c r="D102" s="978" t="s">
        <v>1201</v>
      </c>
      <c r="E102" s="978" t="s">
        <v>1201</v>
      </c>
      <c r="F102" s="978" t="s">
        <v>1201</v>
      </c>
      <c r="G102" s="978" t="s">
        <v>1201</v>
      </c>
      <c r="H102" s="978" t="s">
        <v>1201</v>
      </c>
      <c r="I102" s="978" t="s">
        <v>1201</v>
      </c>
    </row>
    <row r="103" spans="1:54" s="538" customFormat="1" ht="12.75">
      <c r="A103" s="976" t="s">
        <v>282</v>
      </c>
      <c r="B103" s="977">
        <f>SUM(C103:I103)</f>
        <v>310051673</v>
      </c>
      <c r="C103" s="977"/>
      <c r="D103" s="977">
        <v>238877452</v>
      </c>
      <c r="E103" s="977">
        <v>33780501</v>
      </c>
      <c r="F103" s="977">
        <v>34232679</v>
      </c>
      <c r="G103" s="977">
        <v>2206765</v>
      </c>
      <c r="H103" s="977"/>
      <c r="I103" s="977">
        <v>954276</v>
      </c>
      <c r="J103" s="925"/>
      <c r="K103" s="925"/>
      <c r="L103" s="925"/>
      <c r="M103" s="925"/>
      <c r="N103" s="925"/>
      <c r="O103" s="925"/>
      <c r="P103" s="925"/>
      <c r="Q103" s="925"/>
      <c r="R103" s="925"/>
      <c r="S103" s="925"/>
      <c r="T103" s="925"/>
      <c r="U103" s="925"/>
      <c r="V103" s="925"/>
      <c r="W103" s="925"/>
      <c r="X103" s="925"/>
      <c r="Y103" s="925"/>
      <c r="Z103" s="925"/>
      <c r="AA103" s="925"/>
      <c r="AB103" s="925"/>
      <c r="AC103" s="925"/>
      <c r="AD103" s="925"/>
      <c r="AE103" s="925"/>
      <c r="AF103" s="925"/>
      <c r="AG103" s="925"/>
      <c r="AH103" s="925"/>
      <c r="AI103" s="925"/>
      <c r="AJ103" s="925"/>
      <c r="AK103" s="925"/>
      <c r="AL103" s="925"/>
      <c r="AM103" s="925"/>
      <c r="AN103" s="925"/>
      <c r="AO103" s="925"/>
      <c r="AP103" s="925"/>
      <c r="AQ103" s="925"/>
      <c r="AR103" s="925"/>
      <c r="AS103" s="925"/>
      <c r="AT103" s="925"/>
      <c r="AU103" s="925"/>
      <c r="AV103" s="925"/>
      <c r="AW103" s="925"/>
      <c r="AX103" s="925"/>
      <c r="AY103" s="925"/>
      <c r="AZ103" s="925"/>
      <c r="BA103" s="925"/>
      <c r="BB103" s="925"/>
    </row>
    <row r="104" spans="1:54" s="538" customFormat="1" ht="25.5">
      <c r="A104" s="976" t="s">
        <v>1209</v>
      </c>
      <c r="B104" s="977">
        <f aca="true" t="shared" si="4" ref="B104:B109">SUM(C104:I104)</f>
        <v>45893644</v>
      </c>
      <c r="C104" s="977"/>
      <c r="D104" s="977">
        <v>36307679</v>
      </c>
      <c r="E104" s="977">
        <v>4659859</v>
      </c>
      <c r="F104" s="977">
        <v>4523547</v>
      </c>
      <c r="G104" s="977">
        <v>281032</v>
      </c>
      <c r="H104" s="977"/>
      <c r="I104" s="977">
        <v>121527</v>
      </c>
      <c r="J104" s="925"/>
      <c r="K104" s="925"/>
      <c r="L104" s="925"/>
      <c r="M104" s="925"/>
      <c r="N104" s="925"/>
      <c r="O104" s="925"/>
      <c r="P104" s="925"/>
      <c r="Q104" s="925"/>
      <c r="R104" s="925"/>
      <c r="S104" s="925"/>
      <c r="T104" s="925"/>
      <c r="U104" s="925"/>
      <c r="V104" s="925"/>
      <c r="W104" s="925"/>
      <c r="X104" s="925"/>
      <c r="Y104" s="925"/>
      <c r="Z104" s="925"/>
      <c r="AA104" s="925"/>
      <c r="AB104" s="925"/>
      <c r="AC104" s="925"/>
      <c r="AD104" s="925"/>
      <c r="AE104" s="925"/>
      <c r="AF104" s="925"/>
      <c r="AG104" s="925"/>
      <c r="AH104" s="925"/>
      <c r="AI104" s="925"/>
      <c r="AJ104" s="925"/>
      <c r="AK104" s="925"/>
      <c r="AL104" s="925"/>
      <c r="AM104" s="925"/>
      <c r="AN104" s="925"/>
      <c r="AO104" s="925"/>
      <c r="AP104" s="925"/>
      <c r="AQ104" s="925"/>
      <c r="AR104" s="925"/>
      <c r="AS104" s="925"/>
      <c r="AT104" s="925"/>
      <c r="AU104" s="925"/>
      <c r="AV104" s="925"/>
      <c r="AW104" s="925"/>
      <c r="AX104" s="925"/>
      <c r="AY104" s="925"/>
      <c r="AZ104" s="925"/>
      <c r="BA104" s="925"/>
      <c r="BB104" s="925"/>
    </row>
    <row r="105" spans="1:54" s="538" customFormat="1" ht="12.75">
      <c r="A105" s="976" t="s">
        <v>359</v>
      </c>
      <c r="B105" s="977">
        <f t="shared" si="4"/>
        <v>168108392</v>
      </c>
      <c r="C105" s="977"/>
      <c r="D105" s="977">
        <v>152376032</v>
      </c>
      <c r="E105" s="977">
        <v>42000</v>
      </c>
      <c r="F105" s="977">
        <v>5107967</v>
      </c>
      <c r="G105" s="977">
        <v>4778986</v>
      </c>
      <c r="H105" s="977"/>
      <c r="I105" s="977">
        <v>5803407</v>
      </c>
      <c r="J105" s="925"/>
      <c r="K105" s="925"/>
      <c r="L105" s="925"/>
      <c r="M105" s="925"/>
      <c r="N105" s="925"/>
      <c r="O105" s="925"/>
      <c r="P105" s="925"/>
      <c r="Q105" s="925"/>
      <c r="R105" s="925"/>
      <c r="S105" s="925"/>
      <c r="T105" s="925"/>
      <c r="U105" s="925"/>
      <c r="V105" s="925"/>
      <c r="W105" s="925"/>
      <c r="X105" s="925"/>
      <c r="Y105" s="925"/>
      <c r="Z105" s="925"/>
      <c r="AA105" s="925"/>
      <c r="AB105" s="925"/>
      <c r="AC105" s="925"/>
      <c r="AD105" s="925"/>
      <c r="AE105" s="925"/>
      <c r="AF105" s="925"/>
      <c r="AG105" s="925"/>
      <c r="AH105" s="925"/>
      <c r="AI105" s="925"/>
      <c r="AJ105" s="925"/>
      <c r="AK105" s="925"/>
      <c r="AL105" s="925"/>
      <c r="AM105" s="925"/>
      <c r="AN105" s="925"/>
      <c r="AO105" s="925"/>
      <c r="AP105" s="925"/>
      <c r="AQ105" s="925"/>
      <c r="AR105" s="925"/>
      <c r="AS105" s="925"/>
      <c r="AT105" s="925"/>
      <c r="AU105" s="925"/>
      <c r="AV105" s="925"/>
      <c r="AW105" s="925"/>
      <c r="AX105" s="925"/>
      <c r="AY105" s="925"/>
      <c r="AZ105" s="925"/>
      <c r="BA105" s="925"/>
      <c r="BB105" s="925"/>
    </row>
    <row r="106" spans="1:54" s="538" customFormat="1" ht="12.75" customHeight="1">
      <c r="A106" s="976" t="s">
        <v>1210</v>
      </c>
      <c r="B106" s="977">
        <f t="shared" si="4"/>
        <v>270000</v>
      </c>
      <c r="C106" s="977"/>
      <c r="D106" s="977">
        <v>270000</v>
      </c>
      <c r="E106" s="977"/>
      <c r="F106" s="977"/>
      <c r="G106" s="977"/>
      <c r="H106" s="977"/>
      <c r="I106" s="977"/>
      <c r="J106" s="925"/>
      <c r="K106" s="925"/>
      <c r="L106" s="925"/>
      <c r="M106" s="925"/>
      <c r="N106" s="925"/>
      <c r="O106" s="925"/>
      <c r="P106" s="925"/>
      <c r="Q106" s="925"/>
      <c r="R106" s="925"/>
      <c r="S106" s="925"/>
      <c r="T106" s="925"/>
      <c r="U106" s="925"/>
      <c r="V106" s="925"/>
      <c r="W106" s="925"/>
      <c r="X106" s="925"/>
      <c r="Y106" s="925"/>
      <c r="Z106" s="925"/>
      <c r="AA106" s="925"/>
      <c r="AB106" s="925"/>
      <c r="AC106" s="925"/>
      <c r="AD106" s="925"/>
      <c r="AE106" s="925"/>
      <c r="AF106" s="925"/>
      <c r="AG106" s="925"/>
      <c r="AH106" s="925"/>
      <c r="AI106" s="925"/>
      <c r="AJ106" s="925"/>
      <c r="AK106" s="925"/>
      <c r="AL106" s="925"/>
      <c r="AM106" s="925"/>
      <c r="AN106" s="925"/>
      <c r="AO106" s="925"/>
      <c r="AP106" s="925"/>
      <c r="AQ106" s="925"/>
      <c r="AR106" s="925"/>
      <c r="AS106" s="925"/>
      <c r="AT106" s="925"/>
      <c r="AU106" s="925"/>
      <c r="AV106" s="925"/>
      <c r="AW106" s="925"/>
      <c r="AX106" s="925"/>
      <c r="AY106" s="925"/>
      <c r="AZ106" s="925"/>
      <c r="BA106" s="925"/>
      <c r="BB106" s="925"/>
    </row>
    <row r="107" spans="1:54" s="538" customFormat="1" ht="12.75" customHeight="1">
      <c r="A107" s="976" t="s">
        <v>794</v>
      </c>
      <c r="B107" s="977">
        <f t="shared" si="4"/>
        <v>0</v>
      </c>
      <c r="C107" s="977"/>
      <c r="D107" s="977"/>
      <c r="E107" s="977"/>
      <c r="F107" s="977"/>
      <c r="G107" s="977"/>
      <c r="H107" s="977"/>
      <c r="I107" s="977"/>
      <c r="J107" s="925"/>
      <c r="K107" s="925"/>
      <c r="L107" s="925"/>
      <c r="M107" s="925"/>
      <c r="N107" s="925"/>
      <c r="O107" s="925"/>
      <c r="P107" s="925"/>
      <c r="Q107" s="925"/>
      <c r="R107" s="925"/>
      <c r="S107" s="925"/>
      <c r="T107" s="925"/>
      <c r="U107" s="925"/>
      <c r="V107" s="925"/>
      <c r="W107" s="925"/>
      <c r="X107" s="925"/>
      <c r="Y107" s="925"/>
      <c r="Z107" s="925"/>
      <c r="AA107" s="925"/>
      <c r="AB107" s="925"/>
      <c r="AC107" s="925"/>
      <c r="AD107" s="925"/>
      <c r="AE107" s="925"/>
      <c r="AF107" s="925"/>
      <c r="AG107" s="925"/>
      <c r="AH107" s="925"/>
      <c r="AI107" s="925"/>
      <c r="AJ107" s="925"/>
      <c r="AK107" s="925"/>
      <c r="AL107" s="925"/>
      <c r="AM107" s="925"/>
      <c r="AN107" s="925"/>
      <c r="AO107" s="925"/>
      <c r="AP107" s="925"/>
      <c r="AQ107" s="925"/>
      <c r="AR107" s="925"/>
      <c r="AS107" s="925"/>
      <c r="AT107" s="925"/>
      <c r="AU107" s="925"/>
      <c r="AV107" s="925"/>
      <c r="AW107" s="925"/>
      <c r="AX107" s="925"/>
      <c r="AY107" s="925"/>
      <c r="AZ107" s="925"/>
      <c r="BA107" s="925"/>
      <c r="BB107" s="925"/>
    </row>
    <row r="108" spans="1:54" s="538" customFormat="1" ht="12.75" customHeight="1">
      <c r="A108" s="976" t="s">
        <v>1211</v>
      </c>
      <c r="B108" s="977">
        <f t="shared" si="4"/>
        <v>13044045</v>
      </c>
      <c r="C108" s="977"/>
      <c r="D108" s="977">
        <v>13018575</v>
      </c>
      <c r="E108" s="977"/>
      <c r="F108" s="977">
        <v>25470</v>
      </c>
      <c r="G108" s="977"/>
      <c r="H108" s="977"/>
      <c r="I108" s="977"/>
      <c r="J108" s="925"/>
      <c r="K108" s="925"/>
      <c r="L108" s="925"/>
      <c r="M108" s="925"/>
      <c r="N108" s="925"/>
      <c r="O108" s="925"/>
      <c r="P108" s="925"/>
      <c r="Q108" s="925"/>
      <c r="R108" s="925"/>
      <c r="S108" s="925"/>
      <c r="T108" s="925"/>
      <c r="U108" s="925"/>
      <c r="V108" s="925"/>
      <c r="W108" s="925"/>
      <c r="X108" s="925"/>
      <c r="Y108" s="925"/>
      <c r="Z108" s="925"/>
      <c r="AA108" s="925"/>
      <c r="AB108" s="925"/>
      <c r="AC108" s="925"/>
      <c r="AD108" s="925"/>
      <c r="AE108" s="925"/>
      <c r="AF108" s="925"/>
      <c r="AG108" s="925"/>
      <c r="AH108" s="925"/>
      <c r="AI108" s="925"/>
      <c r="AJ108" s="925"/>
      <c r="AK108" s="925"/>
      <c r="AL108" s="925"/>
      <c r="AM108" s="925"/>
      <c r="AN108" s="925"/>
      <c r="AO108" s="925"/>
      <c r="AP108" s="925"/>
      <c r="AQ108" s="925"/>
      <c r="AR108" s="925"/>
      <c r="AS108" s="925"/>
      <c r="AT108" s="925"/>
      <c r="AU108" s="925"/>
      <c r="AV108" s="925"/>
      <c r="AW108" s="925"/>
      <c r="AX108" s="925"/>
      <c r="AY108" s="925"/>
      <c r="AZ108" s="925"/>
      <c r="BA108" s="925"/>
      <c r="BB108" s="925"/>
    </row>
    <row r="109" spans="1:54" s="538" customFormat="1" ht="12.75" customHeight="1">
      <c r="A109" s="942" t="s">
        <v>292</v>
      </c>
      <c r="B109" s="977">
        <f t="shared" si="4"/>
        <v>537367754</v>
      </c>
      <c r="C109" s="943">
        <f>SUM(C103:C108)</f>
        <v>0</v>
      </c>
      <c r="D109" s="943">
        <f aca="true" t="shared" si="5" ref="D109:I109">SUM(D103:D108)</f>
        <v>440849738</v>
      </c>
      <c r="E109" s="943">
        <f t="shared" si="5"/>
        <v>38482360</v>
      </c>
      <c r="F109" s="943">
        <f t="shared" si="5"/>
        <v>43889663</v>
      </c>
      <c r="G109" s="943">
        <f t="shared" si="5"/>
        <v>7266783</v>
      </c>
      <c r="H109" s="943">
        <f t="shared" si="5"/>
        <v>0</v>
      </c>
      <c r="I109" s="943">
        <f t="shared" si="5"/>
        <v>6879210</v>
      </c>
      <c r="J109" s="925"/>
      <c r="K109" s="925"/>
      <c r="L109" s="925"/>
      <c r="M109" s="925"/>
      <c r="N109" s="925"/>
      <c r="O109" s="925"/>
      <c r="P109" s="925"/>
      <c r="Q109" s="925"/>
      <c r="R109" s="925"/>
      <c r="S109" s="925"/>
      <c r="T109" s="925"/>
      <c r="U109" s="925"/>
      <c r="V109" s="925"/>
      <c r="W109" s="925"/>
      <c r="X109" s="925"/>
      <c r="Y109" s="925"/>
      <c r="Z109" s="925"/>
      <c r="AA109" s="925"/>
      <c r="AB109" s="925"/>
      <c r="AC109" s="925"/>
      <c r="AD109" s="925"/>
      <c r="AE109" s="925"/>
      <c r="AF109" s="925"/>
      <c r="AG109" s="925"/>
      <c r="AH109" s="925"/>
      <c r="AI109" s="925"/>
      <c r="AJ109" s="925"/>
      <c r="AK109" s="925"/>
      <c r="AL109" s="925"/>
      <c r="AM109" s="925"/>
      <c r="AN109" s="925"/>
      <c r="AO109" s="925"/>
      <c r="AP109" s="925"/>
      <c r="AQ109" s="925"/>
      <c r="AR109" s="925"/>
      <c r="AS109" s="925"/>
      <c r="AT109" s="925"/>
      <c r="AU109" s="925"/>
      <c r="AV109" s="925"/>
      <c r="AW109" s="925"/>
      <c r="AX109" s="925"/>
      <c r="AY109" s="925"/>
      <c r="AZ109" s="925"/>
      <c r="BA109" s="925"/>
      <c r="BB109" s="925"/>
    </row>
    <row r="110" spans="1:54" s="538" customFormat="1" ht="12.75" customHeight="1">
      <c r="A110" s="940" t="s">
        <v>727</v>
      </c>
      <c r="B110" s="941">
        <v>67</v>
      </c>
      <c r="C110" s="941"/>
      <c r="D110" s="941"/>
      <c r="E110" s="941"/>
      <c r="F110" s="941"/>
      <c r="G110" s="941"/>
      <c r="H110" s="941"/>
      <c r="I110" s="941"/>
      <c r="J110" s="925"/>
      <c r="K110" s="925"/>
      <c r="L110" s="925"/>
      <c r="M110" s="925"/>
      <c r="N110" s="925"/>
      <c r="O110" s="925"/>
      <c r="P110" s="925"/>
      <c r="Q110" s="925"/>
      <c r="R110" s="925"/>
      <c r="S110" s="925"/>
      <c r="T110" s="925"/>
      <c r="U110" s="925"/>
      <c r="V110" s="925"/>
      <c r="W110" s="925"/>
      <c r="X110" s="925"/>
      <c r="Y110" s="925"/>
      <c r="Z110" s="925"/>
      <c r="AA110" s="925"/>
      <c r="AB110" s="925"/>
      <c r="AC110" s="925"/>
      <c r="AD110" s="925"/>
      <c r="AE110" s="925"/>
      <c r="AF110" s="925"/>
      <c r="AG110" s="925"/>
      <c r="AH110" s="925"/>
      <c r="AI110" s="925"/>
      <c r="AJ110" s="925"/>
      <c r="AK110" s="925"/>
      <c r="AL110" s="925"/>
      <c r="AM110" s="925"/>
      <c r="AN110" s="925"/>
      <c r="AO110" s="925"/>
      <c r="AP110" s="925"/>
      <c r="AQ110" s="925"/>
      <c r="AR110" s="925"/>
      <c r="AS110" s="925"/>
      <c r="AT110" s="925"/>
      <c r="AU110" s="925"/>
      <c r="AV110" s="925"/>
      <c r="AW110" s="925"/>
      <c r="AX110" s="925"/>
      <c r="AY110" s="925"/>
      <c r="AZ110" s="925"/>
      <c r="BA110" s="925"/>
      <c r="BB110" s="925"/>
    </row>
    <row r="111" spans="1:54" s="233" customFormat="1" ht="12" customHeight="1">
      <c r="A111" s="583"/>
      <c r="B111" s="584"/>
      <c r="C111" s="584"/>
      <c r="D111" s="584"/>
      <c r="E111" s="584"/>
      <c r="F111" s="581"/>
      <c r="G111" s="581"/>
      <c r="H111" s="581"/>
      <c r="I111" s="581"/>
      <c r="J111" s="581"/>
      <c r="K111" s="581"/>
      <c r="L111" s="581"/>
      <c r="M111" s="581"/>
      <c r="N111" s="581"/>
      <c r="O111" s="581"/>
      <c r="P111" s="581"/>
      <c r="Q111" s="581"/>
      <c r="R111" s="581"/>
      <c r="S111" s="581"/>
      <c r="T111" s="581"/>
      <c r="U111" s="581"/>
      <c r="V111" s="581"/>
      <c r="W111" s="581"/>
      <c r="X111" s="581"/>
      <c r="Y111" s="581"/>
      <c r="Z111" s="581"/>
      <c r="AA111" s="581"/>
      <c r="AB111" s="581"/>
      <c r="AC111" s="581"/>
      <c r="AD111" s="581"/>
      <c r="AE111" s="581"/>
      <c r="AF111" s="581"/>
      <c r="AG111" s="581"/>
      <c r="AH111" s="581"/>
      <c r="AI111" s="581"/>
      <c r="AJ111" s="581"/>
      <c r="AK111" s="581"/>
      <c r="AL111" s="581"/>
      <c r="AM111" s="581"/>
      <c r="AN111" s="581"/>
      <c r="AO111" s="581"/>
      <c r="AP111" s="581"/>
      <c r="AQ111" s="581"/>
      <c r="AR111" s="581"/>
      <c r="AS111" s="581"/>
      <c r="AT111" s="581"/>
      <c r="AU111" s="581"/>
      <c r="AV111" s="581"/>
      <c r="AW111" s="581"/>
      <c r="AX111" s="581"/>
      <c r="AY111" s="581"/>
      <c r="AZ111" s="581"/>
      <c r="BA111" s="581"/>
      <c r="BB111" s="581"/>
    </row>
    <row r="112" spans="1:54" s="233" customFormat="1" ht="45" customHeight="1">
      <c r="A112" s="583"/>
      <c r="B112" s="584"/>
      <c r="C112" s="584"/>
      <c r="D112" s="584"/>
      <c r="E112" s="584"/>
      <c r="F112" s="581"/>
      <c r="G112" s="581"/>
      <c r="H112" s="581"/>
      <c r="I112" s="581"/>
      <c r="J112" s="581"/>
      <c r="K112" s="581"/>
      <c r="L112" s="581"/>
      <c r="M112" s="581"/>
      <c r="N112" s="581"/>
      <c r="O112" s="581"/>
      <c r="P112" s="581"/>
      <c r="Q112" s="581"/>
      <c r="R112" s="581"/>
      <c r="S112" s="581"/>
      <c r="T112" s="581"/>
      <c r="U112" s="581"/>
      <c r="V112" s="581"/>
      <c r="W112" s="581"/>
      <c r="X112" s="581"/>
      <c r="Y112" s="581"/>
      <c r="Z112" s="581"/>
      <c r="AA112" s="581"/>
      <c r="AB112" s="581"/>
      <c r="AC112" s="581"/>
      <c r="AD112" s="581"/>
      <c r="AE112" s="581"/>
      <c r="AF112" s="581"/>
      <c r="AG112" s="581"/>
      <c r="AH112" s="581"/>
      <c r="AI112" s="581"/>
      <c r="AJ112" s="581"/>
      <c r="AK112" s="581"/>
      <c r="AL112" s="581"/>
      <c r="AM112" s="581"/>
      <c r="AN112" s="581"/>
      <c r="AO112" s="581"/>
      <c r="AP112" s="581"/>
      <c r="AQ112" s="581"/>
      <c r="AR112" s="581"/>
      <c r="AS112" s="581"/>
      <c r="AT112" s="581"/>
      <c r="AU112" s="581"/>
      <c r="AV112" s="581"/>
      <c r="AW112" s="581"/>
      <c r="AX112" s="581"/>
      <c r="AY112" s="581"/>
      <c r="AZ112" s="581"/>
      <c r="BA112" s="581"/>
      <c r="BB112" s="581"/>
    </row>
    <row r="113" spans="1:54" s="233" customFormat="1" ht="12" customHeight="1">
      <c r="A113" s="934" t="s">
        <v>730</v>
      </c>
      <c r="B113" s="585"/>
      <c r="C113" s="581"/>
      <c r="D113" s="581"/>
      <c r="E113" s="581"/>
      <c r="F113" s="581"/>
      <c r="G113" s="581"/>
      <c r="H113" s="581"/>
      <c r="I113" s="581"/>
      <c r="J113" s="581"/>
      <c r="K113" s="581"/>
      <c r="L113" s="581"/>
      <c r="M113" s="581"/>
      <c r="N113" s="581"/>
      <c r="O113" s="581"/>
      <c r="P113" s="581"/>
      <c r="Q113" s="581"/>
      <c r="R113" s="581"/>
      <c r="S113" s="581"/>
      <c r="T113" s="581"/>
      <c r="U113" s="581"/>
      <c r="V113" s="581"/>
      <c r="W113" s="581"/>
      <c r="X113" s="581"/>
      <c r="Y113" s="581"/>
      <c r="Z113" s="581"/>
      <c r="AA113" s="581"/>
      <c r="AB113" s="581"/>
      <c r="AC113" s="581"/>
      <c r="AD113" s="581"/>
      <c r="AE113" s="581"/>
      <c r="AF113" s="581"/>
      <c r="AG113" s="581"/>
      <c r="AH113" s="581"/>
      <c r="AI113" s="581"/>
      <c r="AJ113" s="581"/>
      <c r="AK113" s="581"/>
      <c r="AL113" s="581"/>
      <c r="AM113" s="581"/>
      <c r="AN113" s="581"/>
      <c r="AO113" s="581"/>
      <c r="AP113" s="581"/>
      <c r="AQ113" s="581"/>
      <c r="AR113" s="581"/>
      <c r="AS113" s="581"/>
      <c r="AT113" s="581"/>
      <c r="AU113" s="581"/>
      <c r="AV113" s="581"/>
      <c r="AW113" s="581"/>
      <c r="AX113" s="581"/>
      <c r="AY113" s="581"/>
      <c r="AZ113" s="581"/>
      <c r="BA113" s="581"/>
      <c r="BB113" s="581"/>
    </row>
    <row r="114" spans="1:54" s="233" customFormat="1" ht="12" customHeight="1">
      <c r="A114" s="581"/>
      <c r="B114" s="585"/>
      <c r="C114" s="581"/>
      <c r="D114" s="581"/>
      <c r="E114" s="581"/>
      <c r="F114" s="939"/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  <c r="Q114" s="581"/>
      <c r="R114" s="581"/>
      <c r="S114" s="581"/>
      <c r="T114" s="581"/>
      <c r="U114" s="581"/>
      <c r="V114" s="581"/>
      <c r="W114" s="581"/>
      <c r="X114" s="581"/>
      <c r="Y114" s="581"/>
      <c r="Z114" s="581"/>
      <c r="AA114" s="581"/>
      <c r="AB114" s="581"/>
      <c r="AC114" s="581"/>
      <c r="AD114" s="581"/>
      <c r="AE114" s="581"/>
      <c r="AF114" s="581"/>
      <c r="AG114" s="581"/>
      <c r="AH114" s="581"/>
      <c r="AI114" s="581"/>
      <c r="AJ114" s="581"/>
      <c r="AK114" s="581"/>
      <c r="AL114" s="581"/>
      <c r="AM114" s="581"/>
      <c r="AN114" s="581"/>
      <c r="AO114" s="581"/>
      <c r="AP114" s="581"/>
      <c r="AQ114" s="581"/>
      <c r="AR114" s="581"/>
      <c r="AS114" s="581"/>
      <c r="AT114" s="581"/>
      <c r="AU114" s="581"/>
      <c r="AV114" s="581"/>
      <c r="AW114" s="581"/>
      <c r="AX114" s="581"/>
      <c r="AY114" s="581"/>
      <c r="AZ114" s="581"/>
      <c r="BA114" s="581"/>
      <c r="BB114" s="581"/>
    </row>
    <row r="115" spans="1:54" s="233" customFormat="1" ht="12" customHeight="1">
      <c r="A115" s="581"/>
      <c r="B115" s="585"/>
      <c r="C115" s="581"/>
      <c r="D115" s="581"/>
      <c r="E115" s="581"/>
      <c r="G115" s="581"/>
      <c r="H115" s="581"/>
      <c r="I115" s="939" t="s">
        <v>267</v>
      </c>
      <c r="J115" s="581"/>
      <c r="K115" s="581"/>
      <c r="L115" s="581"/>
      <c r="M115" s="581"/>
      <c r="N115" s="581"/>
      <c r="O115" s="581"/>
      <c r="P115" s="581"/>
      <c r="Q115" s="581"/>
      <c r="R115" s="581"/>
      <c r="S115" s="581"/>
      <c r="T115" s="581"/>
      <c r="U115" s="581"/>
      <c r="V115" s="581"/>
      <c r="W115" s="581"/>
      <c r="X115" s="581"/>
      <c r="Y115" s="581"/>
      <c r="Z115" s="581"/>
      <c r="AA115" s="581"/>
      <c r="AB115" s="581"/>
      <c r="AC115" s="581"/>
      <c r="AD115" s="581"/>
      <c r="AE115" s="581"/>
      <c r="AF115" s="581"/>
      <c r="AG115" s="581"/>
      <c r="AH115" s="581"/>
      <c r="AI115" s="581"/>
      <c r="AJ115" s="581"/>
      <c r="AK115" s="581"/>
      <c r="AL115" s="581"/>
      <c r="AM115" s="581"/>
      <c r="AN115" s="581"/>
      <c r="AO115" s="581"/>
      <c r="AP115" s="581"/>
      <c r="AQ115" s="581"/>
      <c r="AR115" s="581"/>
      <c r="AS115" s="581"/>
      <c r="AT115" s="581"/>
      <c r="AU115" s="581"/>
      <c r="AV115" s="581"/>
      <c r="AW115" s="581"/>
      <c r="AX115" s="581"/>
      <c r="AY115" s="581"/>
      <c r="AZ115" s="581"/>
      <c r="BA115" s="581"/>
      <c r="BB115" s="581"/>
    </row>
    <row r="116" spans="1:9" s="859" customFormat="1" ht="114.75">
      <c r="A116" s="1246" t="s">
        <v>274</v>
      </c>
      <c r="B116" s="701" t="s">
        <v>176</v>
      </c>
      <c r="C116" s="701" t="s">
        <v>1202</v>
      </c>
      <c r="D116" s="701" t="s">
        <v>1213</v>
      </c>
      <c r="E116" s="701" t="s">
        <v>1214</v>
      </c>
      <c r="F116" s="701" t="s">
        <v>1215</v>
      </c>
      <c r="G116" s="701" t="s">
        <v>1216</v>
      </c>
      <c r="H116" s="701" t="s">
        <v>1217</v>
      </c>
      <c r="I116" s="701" t="s">
        <v>1206</v>
      </c>
    </row>
    <row r="117" spans="1:9" s="859" customFormat="1" ht="12.75">
      <c r="A117" s="1247"/>
      <c r="B117" s="978" t="s">
        <v>1201</v>
      </c>
      <c r="C117" s="978" t="s">
        <v>1201</v>
      </c>
      <c r="D117" s="978" t="s">
        <v>1201</v>
      </c>
      <c r="E117" s="978" t="s">
        <v>1201</v>
      </c>
      <c r="F117" s="978" t="s">
        <v>1201</v>
      </c>
      <c r="G117" s="978" t="s">
        <v>1201</v>
      </c>
      <c r="H117" s="978" t="s">
        <v>1201</v>
      </c>
      <c r="I117" s="978" t="s">
        <v>1201</v>
      </c>
    </row>
    <row r="118" spans="1:9" s="538" customFormat="1" ht="12.75">
      <c r="A118" s="976" t="s">
        <v>282</v>
      </c>
      <c r="B118" s="977">
        <f>SUM(C118:I118)</f>
        <v>175936753</v>
      </c>
      <c r="C118" s="977"/>
      <c r="D118" s="977">
        <v>129947408</v>
      </c>
      <c r="E118" s="977">
        <v>704000</v>
      </c>
      <c r="F118" s="977">
        <v>2861962</v>
      </c>
      <c r="G118" s="977">
        <v>8354375</v>
      </c>
      <c r="H118" s="977">
        <v>34069008</v>
      </c>
      <c r="I118" s="977"/>
    </row>
    <row r="119" spans="1:9" s="538" customFormat="1" ht="25.5">
      <c r="A119" s="976" t="s">
        <v>1209</v>
      </c>
      <c r="B119" s="977">
        <f>SUM(C119:I119)</f>
        <v>25778708</v>
      </c>
      <c r="C119" s="977"/>
      <c r="D119" s="977">
        <v>17728658</v>
      </c>
      <c r="E119" s="977">
        <v>82368</v>
      </c>
      <c r="F119" s="977">
        <v>2075096</v>
      </c>
      <c r="G119" s="977">
        <v>1102065</v>
      </c>
      <c r="H119" s="977">
        <v>4790521</v>
      </c>
      <c r="I119" s="977"/>
    </row>
    <row r="120" spans="1:9" s="538" customFormat="1" ht="12.75">
      <c r="A120" s="976" t="s">
        <v>359</v>
      </c>
      <c r="B120" s="977">
        <f>SUM(C120:I120)</f>
        <v>24215552</v>
      </c>
      <c r="C120" s="977"/>
      <c r="D120" s="977">
        <v>1520559</v>
      </c>
      <c r="E120" s="977"/>
      <c r="F120" s="977">
        <v>14679149</v>
      </c>
      <c r="G120" s="977">
        <v>1829223</v>
      </c>
      <c r="H120" s="977">
        <v>5976839</v>
      </c>
      <c r="I120" s="977">
        <v>209782</v>
      </c>
    </row>
    <row r="121" spans="1:9" s="538" customFormat="1" ht="12.75" customHeight="1">
      <c r="A121" s="976" t="s">
        <v>794</v>
      </c>
      <c r="B121" s="977">
        <f>SUM(C121:I121)</f>
        <v>0</v>
      </c>
      <c r="C121" s="977"/>
      <c r="D121" s="977"/>
      <c r="E121" s="977"/>
      <c r="F121" s="977"/>
      <c r="G121" s="977"/>
      <c r="H121" s="977"/>
      <c r="I121" s="977"/>
    </row>
    <row r="122" spans="1:9" s="538" customFormat="1" ht="12.75" customHeight="1">
      <c r="A122" s="976" t="s">
        <v>284</v>
      </c>
      <c r="B122" s="977">
        <f>SUM(C122:I122)</f>
        <v>293488</v>
      </c>
      <c r="C122" s="977"/>
      <c r="D122" s="977"/>
      <c r="E122" s="977"/>
      <c r="F122" s="977">
        <v>234127</v>
      </c>
      <c r="G122" s="977"/>
      <c r="H122" s="977">
        <v>59361</v>
      </c>
      <c r="I122" s="977"/>
    </row>
    <row r="123" spans="1:9" s="538" customFormat="1" ht="12.75" customHeight="1">
      <c r="A123" s="942" t="s">
        <v>1212</v>
      </c>
      <c r="B123" s="943">
        <f>SUM(B118:B122)</f>
        <v>226224501</v>
      </c>
      <c r="C123" s="943">
        <f aca="true" t="shared" si="6" ref="C123:I123">SUM(C118:C122)</f>
        <v>0</v>
      </c>
      <c r="D123" s="943">
        <f t="shared" si="6"/>
        <v>149196625</v>
      </c>
      <c r="E123" s="943">
        <f t="shared" si="6"/>
        <v>786368</v>
      </c>
      <c r="F123" s="943">
        <f t="shared" si="6"/>
        <v>19850334</v>
      </c>
      <c r="G123" s="943">
        <f t="shared" si="6"/>
        <v>11285663</v>
      </c>
      <c r="H123" s="943">
        <f t="shared" si="6"/>
        <v>44895729</v>
      </c>
      <c r="I123" s="943">
        <f t="shared" si="6"/>
        <v>209782</v>
      </c>
    </row>
    <row r="124" spans="1:9" s="538" customFormat="1" ht="12.75" customHeight="1">
      <c r="A124" s="940" t="s">
        <v>727</v>
      </c>
      <c r="B124" s="941">
        <v>39</v>
      </c>
      <c r="C124" s="941"/>
      <c r="D124" s="941"/>
      <c r="E124" s="941"/>
      <c r="F124" s="941"/>
      <c r="G124" s="941"/>
      <c r="H124" s="941"/>
      <c r="I124" s="941"/>
    </row>
    <row r="125" spans="1:9" s="538" customFormat="1" ht="12.75">
      <c r="A125" s="930"/>
      <c r="B125" s="931"/>
      <c r="C125" s="931"/>
      <c r="D125" s="931"/>
      <c r="E125" s="931"/>
      <c r="F125" s="931"/>
      <c r="G125" s="931"/>
      <c r="H125" s="931"/>
      <c r="I125" s="931"/>
    </row>
    <row r="126" spans="1:9" s="538" customFormat="1" ht="12.75">
      <c r="A126" s="930"/>
      <c r="B126" s="931"/>
      <c r="C126" s="931"/>
      <c r="D126" s="931"/>
      <c r="E126" s="931"/>
      <c r="F126" s="931"/>
      <c r="G126" s="931"/>
      <c r="H126" s="931"/>
      <c r="I126" s="931"/>
    </row>
    <row r="127" spans="1:9" s="538" customFormat="1" ht="12.75">
      <c r="A127" s="930"/>
      <c r="B127" s="931"/>
      <c r="C127" s="931"/>
      <c r="D127" s="931"/>
      <c r="E127" s="931"/>
      <c r="F127" s="931"/>
      <c r="G127" s="931"/>
      <c r="H127" s="931"/>
      <c r="I127" s="931"/>
    </row>
    <row r="128" spans="1:54" s="233" customFormat="1" ht="12.75">
      <c r="A128" s="934" t="s">
        <v>731</v>
      </c>
      <c r="B128" s="585"/>
      <c r="C128" s="581"/>
      <c r="D128" s="581"/>
      <c r="E128" s="581"/>
      <c r="F128" s="581"/>
      <c r="G128" s="581"/>
      <c r="H128" s="581"/>
      <c r="I128" s="581"/>
      <c r="J128" s="581"/>
      <c r="K128" s="581"/>
      <c r="L128" s="581"/>
      <c r="M128" s="581"/>
      <c r="N128" s="581"/>
      <c r="O128" s="581"/>
      <c r="P128" s="581"/>
      <c r="Q128" s="581"/>
      <c r="R128" s="581"/>
      <c r="S128" s="581"/>
      <c r="T128" s="581"/>
      <c r="U128" s="581"/>
      <c r="V128" s="581"/>
      <c r="W128" s="581"/>
      <c r="X128" s="581"/>
      <c r="Y128" s="581"/>
      <c r="Z128" s="581"/>
      <c r="AA128" s="581"/>
      <c r="AB128" s="581"/>
      <c r="AC128" s="581"/>
      <c r="AD128" s="581"/>
      <c r="AE128" s="581"/>
      <c r="AF128" s="581"/>
      <c r="AG128" s="581"/>
      <c r="AH128" s="581"/>
      <c r="AI128" s="581"/>
      <c r="AJ128" s="581"/>
      <c r="AK128" s="581"/>
      <c r="AL128" s="581"/>
      <c r="AM128" s="581"/>
      <c r="AN128" s="581"/>
      <c r="AO128" s="581"/>
      <c r="AP128" s="581"/>
      <c r="AQ128" s="581"/>
      <c r="AR128" s="581"/>
      <c r="AS128" s="581"/>
      <c r="AT128" s="581"/>
      <c r="AU128" s="581"/>
      <c r="AV128" s="581"/>
      <c r="AW128" s="581"/>
      <c r="AX128" s="581"/>
      <c r="AY128" s="581"/>
      <c r="AZ128" s="581"/>
      <c r="BA128" s="581"/>
      <c r="BB128" s="581"/>
    </row>
    <row r="129" spans="1:54" s="233" customFormat="1" ht="12.75">
      <c r="A129" s="934"/>
      <c r="B129" s="585"/>
      <c r="C129" s="581"/>
      <c r="D129" s="581"/>
      <c r="E129" s="581"/>
      <c r="F129" s="581"/>
      <c r="G129" s="581"/>
      <c r="H129" s="581"/>
      <c r="I129" s="581"/>
      <c r="J129" s="581"/>
      <c r="K129" s="581"/>
      <c r="L129" s="581"/>
      <c r="M129" s="581"/>
      <c r="N129" s="581"/>
      <c r="O129" s="581"/>
      <c r="P129" s="581"/>
      <c r="Q129" s="581"/>
      <c r="R129" s="581"/>
      <c r="S129" s="581"/>
      <c r="T129" s="581"/>
      <c r="U129" s="581"/>
      <c r="V129" s="581"/>
      <c r="W129" s="581"/>
      <c r="X129" s="581"/>
      <c r="Y129" s="581"/>
      <c r="Z129" s="581"/>
      <c r="AA129" s="581"/>
      <c r="AB129" s="581"/>
      <c r="AC129" s="581"/>
      <c r="AD129" s="581"/>
      <c r="AE129" s="581"/>
      <c r="AF129" s="581"/>
      <c r="AG129" s="581"/>
      <c r="AH129" s="581"/>
      <c r="AI129" s="581"/>
      <c r="AJ129" s="581"/>
      <c r="AK129" s="581"/>
      <c r="AL129" s="581"/>
      <c r="AM129" s="581"/>
      <c r="AN129" s="581"/>
      <c r="AO129" s="581"/>
      <c r="AP129" s="581"/>
      <c r="AQ129" s="581"/>
      <c r="AR129" s="581"/>
      <c r="AS129" s="581"/>
      <c r="AT129" s="581"/>
      <c r="AU129" s="581"/>
      <c r="AV129" s="581"/>
      <c r="AW129" s="581"/>
      <c r="AX129" s="581"/>
      <c r="AY129" s="581"/>
      <c r="AZ129" s="581"/>
      <c r="BA129" s="581"/>
      <c r="BB129" s="581"/>
    </row>
    <row r="130" spans="1:54" s="233" customFormat="1" ht="12.75">
      <c r="A130" s="581"/>
      <c r="B130" s="585"/>
      <c r="C130" s="581"/>
      <c r="D130" s="581"/>
      <c r="E130" s="581"/>
      <c r="F130" s="939"/>
      <c r="G130" s="581"/>
      <c r="H130" s="585" t="s">
        <v>267</v>
      </c>
      <c r="I130" s="581"/>
      <c r="J130" s="581"/>
      <c r="K130" s="581"/>
      <c r="L130" s="581"/>
      <c r="M130" s="581"/>
      <c r="N130" s="581"/>
      <c r="O130" s="581"/>
      <c r="P130" s="581"/>
      <c r="Q130" s="581"/>
      <c r="R130" s="581"/>
      <c r="S130" s="581"/>
      <c r="T130" s="581"/>
      <c r="U130" s="581"/>
      <c r="V130" s="581"/>
      <c r="W130" s="581"/>
      <c r="X130" s="581"/>
      <c r="Y130" s="581"/>
      <c r="Z130" s="581"/>
      <c r="AA130" s="581"/>
      <c r="AB130" s="581"/>
      <c r="AC130" s="581"/>
      <c r="AD130" s="581"/>
      <c r="AE130" s="581"/>
      <c r="AF130" s="581"/>
      <c r="AG130" s="581"/>
      <c r="AH130" s="581"/>
      <c r="AI130" s="581"/>
      <c r="AJ130" s="581"/>
      <c r="AK130" s="581"/>
      <c r="AL130" s="581"/>
      <c r="AM130" s="581"/>
      <c r="AN130" s="581"/>
      <c r="AO130" s="581"/>
      <c r="AP130" s="581"/>
      <c r="AQ130" s="581"/>
      <c r="AR130" s="581"/>
      <c r="AS130" s="581"/>
      <c r="AT130" s="581"/>
      <c r="AU130" s="581"/>
      <c r="AV130" s="581"/>
      <c r="AW130" s="581"/>
      <c r="AX130" s="581"/>
      <c r="AY130" s="581"/>
      <c r="AZ130" s="581"/>
      <c r="BA130" s="581"/>
      <c r="BB130" s="581"/>
    </row>
    <row r="131" spans="1:9" s="859" customFormat="1" ht="114.75">
      <c r="A131" s="1246" t="s">
        <v>274</v>
      </c>
      <c r="B131" s="701" t="s">
        <v>176</v>
      </c>
      <c r="C131" s="701" t="s">
        <v>1202</v>
      </c>
      <c r="D131" s="701" t="s">
        <v>1236</v>
      </c>
      <c r="E131" s="701" t="s">
        <v>1237</v>
      </c>
      <c r="F131" s="701" t="s">
        <v>1238</v>
      </c>
      <c r="G131" s="701" t="s">
        <v>1239</v>
      </c>
      <c r="H131" s="701" t="s">
        <v>1240</v>
      </c>
      <c r="I131" s="701" t="s">
        <v>1241</v>
      </c>
    </row>
    <row r="132" spans="1:9" s="859" customFormat="1" ht="12.75">
      <c r="A132" s="1247"/>
      <c r="B132" s="978" t="s">
        <v>1201</v>
      </c>
      <c r="C132" s="978" t="s">
        <v>1201</v>
      </c>
      <c r="D132" s="978" t="s">
        <v>1201</v>
      </c>
      <c r="E132" s="978" t="s">
        <v>1201</v>
      </c>
      <c r="F132" s="978" t="s">
        <v>1201</v>
      </c>
      <c r="G132" s="978" t="s">
        <v>1201</v>
      </c>
      <c r="H132" s="978" t="s">
        <v>1201</v>
      </c>
      <c r="I132" s="978" t="s">
        <v>1201</v>
      </c>
    </row>
    <row r="133" spans="1:9" s="538" customFormat="1" ht="12.75">
      <c r="A133" s="976" t="s">
        <v>282</v>
      </c>
      <c r="B133" s="977">
        <f>SUM(C133:I133)</f>
        <v>33387149</v>
      </c>
      <c r="C133" s="977"/>
      <c r="D133" s="977"/>
      <c r="E133" s="977">
        <v>4547872</v>
      </c>
      <c r="F133" s="977"/>
      <c r="G133" s="977">
        <v>4281601</v>
      </c>
      <c r="H133" s="977">
        <v>24557676</v>
      </c>
      <c r="I133" s="977"/>
    </row>
    <row r="134" spans="1:9" s="538" customFormat="1" ht="25.5">
      <c r="A134" s="976" t="s">
        <v>1209</v>
      </c>
      <c r="B134" s="977">
        <f>SUM(C134:I134)</f>
        <v>3999268</v>
      </c>
      <c r="C134" s="977"/>
      <c r="D134" s="977"/>
      <c r="E134" s="977">
        <v>1132093</v>
      </c>
      <c r="F134" s="977"/>
      <c r="G134" s="977">
        <v>277634</v>
      </c>
      <c r="H134" s="977">
        <v>2589541</v>
      </c>
      <c r="I134" s="977"/>
    </row>
    <row r="135" spans="1:9" s="538" customFormat="1" ht="12.75">
      <c r="A135" s="976" t="s">
        <v>1218</v>
      </c>
      <c r="B135" s="977">
        <f>SUM(C135:I135)</f>
        <v>39030828</v>
      </c>
      <c r="C135" s="977"/>
      <c r="D135" s="977">
        <v>1446882</v>
      </c>
      <c r="E135" s="977">
        <v>97640</v>
      </c>
      <c r="F135" s="977">
        <v>6000</v>
      </c>
      <c r="G135" s="977"/>
      <c r="H135" s="977">
        <v>37480306</v>
      </c>
      <c r="I135" s="977"/>
    </row>
    <row r="136" spans="1:9" s="538" customFormat="1" ht="12.75" customHeight="1">
      <c r="A136" s="976" t="s">
        <v>794</v>
      </c>
      <c r="B136" s="977">
        <f>SUM(C136:I136)</f>
        <v>40845</v>
      </c>
      <c r="C136" s="977">
        <v>40845</v>
      </c>
      <c r="D136" s="977"/>
      <c r="E136" s="977"/>
      <c r="F136" s="977"/>
      <c r="G136" s="977"/>
      <c r="H136" s="977"/>
      <c r="I136" s="977"/>
    </row>
    <row r="137" spans="1:9" s="538" customFormat="1" ht="12.75" customHeight="1">
      <c r="A137" s="976" t="s">
        <v>1211</v>
      </c>
      <c r="B137" s="977">
        <f>SUM(C137:I137)</f>
        <v>2004764</v>
      </c>
      <c r="C137" s="977"/>
      <c r="D137" s="977"/>
      <c r="E137" s="977"/>
      <c r="F137" s="977"/>
      <c r="G137" s="977"/>
      <c r="H137" s="977">
        <v>2004764</v>
      </c>
      <c r="I137" s="977"/>
    </row>
    <row r="138" spans="1:9" s="538" customFormat="1" ht="12.75" customHeight="1">
      <c r="A138" s="942" t="s">
        <v>292</v>
      </c>
      <c r="B138" s="943">
        <f>SUM(B133:B137)</f>
        <v>78462854</v>
      </c>
      <c r="C138" s="943">
        <f aca="true" t="shared" si="7" ref="C138:I138">SUM(C133:C137)</f>
        <v>40845</v>
      </c>
      <c r="D138" s="943">
        <f t="shared" si="7"/>
        <v>1446882</v>
      </c>
      <c r="E138" s="943">
        <f t="shared" si="7"/>
        <v>5777605</v>
      </c>
      <c r="F138" s="943">
        <f t="shared" si="7"/>
        <v>6000</v>
      </c>
      <c r="G138" s="943">
        <f t="shared" si="7"/>
        <v>4559235</v>
      </c>
      <c r="H138" s="943">
        <f t="shared" si="7"/>
        <v>66632287</v>
      </c>
      <c r="I138" s="943">
        <f t="shared" si="7"/>
        <v>0</v>
      </c>
    </row>
    <row r="139" spans="1:9" s="538" customFormat="1" ht="12.75" customHeight="1">
      <c r="A139" s="940" t="s">
        <v>727</v>
      </c>
      <c r="B139" s="941">
        <v>5</v>
      </c>
      <c r="C139" s="941"/>
      <c r="D139" s="941"/>
      <c r="E139" s="941"/>
      <c r="F139" s="941"/>
      <c r="G139" s="941"/>
      <c r="H139" s="941"/>
      <c r="I139" s="941"/>
    </row>
    <row r="140" spans="1:54" s="233" customFormat="1" ht="12.75">
      <c r="A140" s="581"/>
      <c r="B140" s="585"/>
      <c r="C140" s="581"/>
      <c r="D140" s="581"/>
      <c r="E140" s="581"/>
      <c r="F140" s="581"/>
      <c r="G140" s="581"/>
      <c r="H140" s="581"/>
      <c r="I140" s="581"/>
      <c r="J140" s="581"/>
      <c r="K140" s="581"/>
      <c r="L140" s="581"/>
      <c r="M140" s="581"/>
      <c r="N140" s="581"/>
      <c r="O140" s="581"/>
      <c r="P140" s="581"/>
      <c r="Q140" s="581"/>
      <c r="R140" s="581"/>
      <c r="S140" s="581"/>
      <c r="T140" s="581"/>
      <c r="U140" s="581"/>
      <c r="V140" s="581"/>
      <c r="W140" s="581"/>
      <c r="X140" s="581"/>
      <c r="Y140" s="581"/>
      <c r="Z140" s="581"/>
      <c r="AA140" s="581"/>
      <c r="AB140" s="581"/>
      <c r="AC140" s="581"/>
      <c r="AD140" s="581"/>
      <c r="AE140" s="581"/>
      <c r="AF140" s="581"/>
      <c r="AG140" s="581"/>
      <c r="AH140" s="581"/>
      <c r="AI140" s="581"/>
      <c r="AJ140" s="581"/>
      <c r="AK140" s="581"/>
      <c r="AL140" s="581"/>
      <c r="AM140" s="581"/>
      <c r="AN140" s="581"/>
      <c r="AO140" s="581"/>
      <c r="AP140" s="581"/>
      <c r="AQ140" s="581"/>
      <c r="AR140" s="581"/>
      <c r="AS140" s="581"/>
      <c r="AT140" s="581"/>
      <c r="AU140" s="581"/>
      <c r="AV140" s="581"/>
      <c r="AW140" s="581"/>
      <c r="AX140" s="581"/>
      <c r="AY140" s="581"/>
      <c r="AZ140" s="581"/>
      <c r="BA140" s="581"/>
      <c r="BB140" s="581"/>
    </row>
    <row r="141" spans="1:54" s="233" customFormat="1" ht="45.75" customHeight="1">
      <c r="A141" s="581"/>
      <c r="B141" s="585"/>
      <c r="C141" s="581"/>
      <c r="D141" s="581"/>
      <c r="E141" s="581"/>
      <c r="F141" s="581"/>
      <c r="G141" s="581"/>
      <c r="H141" s="581"/>
      <c r="I141" s="581"/>
      <c r="J141" s="581"/>
      <c r="K141" s="581"/>
      <c r="L141" s="581"/>
      <c r="M141" s="581"/>
      <c r="N141" s="581"/>
      <c r="O141" s="581"/>
      <c r="P141" s="581"/>
      <c r="Q141" s="581"/>
      <c r="R141" s="581"/>
      <c r="S141" s="581"/>
      <c r="T141" s="581"/>
      <c r="U141" s="581"/>
      <c r="V141" s="581"/>
      <c r="W141" s="581"/>
      <c r="X141" s="581"/>
      <c r="Y141" s="581"/>
      <c r="Z141" s="581"/>
      <c r="AA141" s="581"/>
      <c r="AB141" s="581"/>
      <c r="AC141" s="581"/>
      <c r="AD141" s="581"/>
      <c r="AE141" s="581"/>
      <c r="AF141" s="581"/>
      <c r="AG141" s="581"/>
      <c r="AH141" s="581"/>
      <c r="AI141" s="581"/>
      <c r="AJ141" s="581"/>
      <c r="AK141" s="581"/>
      <c r="AL141" s="581"/>
      <c r="AM141" s="581"/>
      <c r="AN141" s="581"/>
      <c r="AO141" s="581"/>
      <c r="AP141" s="581"/>
      <c r="AQ141" s="581"/>
      <c r="AR141" s="581"/>
      <c r="AS141" s="581"/>
      <c r="AT141" s="581"/>
      <c r="AU141" s="581"/>
      <c r="AV141" s="581"/>
      <c r="AW141" s="581"/>
      <c r="AX141" s="581"/>
      <c r="AY141" s="581"/>
      <c r="AZ141" s="581"/>
      <c r="BA141" s="581"/>
      <c r="BB141" s="581"/>
    </row>
    <row r="142" spans="1:54" s="233" customFormat="1" ht="12.75">
      <c r="A142" s="934" t="s">
        <v>732</v>
      </c>
      <c r="B142" s="585"/>
      <c r="C142" s="581"/>
      <c r="D142" s="581"/>
      <c r="E142" s="581"/>
      <c r="F142" s="581"/>
      <c r="G142" s="581"/>
      <c r="H142" s="581"/>
      <c r="I142" s="581"/>
      <c r="J142" s="581"/>
      <c r="K142" s="581"/>
      <c r="L142" s="581"/>
      <c r="M142" s="581"/>
      <c r="N142" s="581"/>
      <c r="O142" s="581"/>
      <c r="P142" s="581"/>
      <c r="Q142" s="581"/>
      <c r="R142" s="581"/>
      <c r="S142" s="581"/>
      <c r="T142" s="581"/>
      <c r="U142" s="581"/>
      <c r="V142" s="581"/>
      <c r="W142" s="581"/>
      <c r="X142" s="581"/>
      <c r="Y142" s="581"/>
      <c r="Z142" s="581"/>
      <c r="AA142" s="581"/>
      <c r="AB142" s="581"/>
      <c r="AC142" s="581"/>
      <c r="AD142" s="581"/>
      <c r="AE142" s="581"/>
      <c r="AF142" s="581"/>
      <c r="AG142" s="581"/>
      <c r="AH142" s="581"/>
      <c r="AI142" s="581"/>
      <c r="AJ142" s="581"/>
      <c r="AK142" s="581"/>
      <c r="AL142" s="581"/>
      <c r="AM142" s="581"/>
      <c r="AN142" s="581"/>
      <c r="AO142" s="581"/>
      <c r="AP142" s="581"/>
      <c r="AQ142" s="581"/>
      <c r="AR142" s="581"/>
      <c r="AS142" s="581"/>
      <c r="AT142" s="581"/>
      <c r="AU142" s="581"/>
      <c r="AV142" s="581"/>
      <c r="AW142" s="581"/>
      <c r="AX142" s="581"/>
      <c r="AY142" s="581"/>
      <c r="AZ142" s="581"/>
      <c r="BA142" s="581"/>
      <c r="BB142" s="581"/>
    </row>
    <row r="143" spans="1:54" s="233" customFormat="1" ht="12.75">
      <c r="A143" s="581"/>
      <c r="B143" s="585"/>
      <c r="C143" s="581"/>
      <c r="D143" s="581"/>
      <c r="E143" s="581"/>
      <c r="F143" s="581"/>
      <c r="G143" s="581"/>
      <c r="H143" s="581"/>
      <c r="I143" s="581"/>
      <c r="J143" s="581"/>
      <c r="K143" s="581"/>
      <c r="L143" s="581"/>
      <c r="M143" s="581"/>
      <c r="N143" s="581"/>
      <c r="O143" s="581"/>
      <c r="P143" s="581"/>
      <c r="Q143" s="581"/>
      <c r="R143" s="581"/>
      <c r="S143" s="581"/>
      <c r="T143" s="581"/>
      <c r="U143" s="581"/>
      <c r="V143" s="581"/>
      <c r="W143" s="581"/>
      <c r="X143" s="581"/>
      <c r="Y143" s="581"/>
      <c r="Z143" s="581"/>
      <c r="AA143" s="581"/>
      <c r="AB143" s="581"/>
      <c r="AC143" s="581"/>
      <c r="AD143" s="581"/>
      <c r="AE143" s="581"/>
      <c r="AF143" s="581"/>
      <c r="AG143" s="581"/>
      <c r="AH143" s="581"/>
      <c r="AI143" s="581"/>
      <c r="AJ143" s="581"/>
      <c r="AK143" s="581"/>
      <c r="AL143" s="581"/>
      <c r="AM143" s="581"/>
      <c r="AN143" s="581"/>
      <c r="AO143" s="581"/>
      <c r="AP143" s="581"/>
      <c r="AQ143" s="581"/>
      <c r="AR143" s="581"/>
      <c r="AS143" s="581"/>
      <c r="AT143" s="581"/>
      <c r="AU143" s="581"/>
      <c r="AV143" s="581"/>
      <c r="AW143" s="581"/>
      <c r="AX143" s="581"/>
      <c r="AY143" s="581"/>
      <c r="AZ143" s="581"/>
      <c r="BA143" s="581"/>
      <c r="BB143" s="581"/>
    </row>
    <row r="144" spans="1:54" s="233" customFormat="1" ht="12.75">
      <c r="A144" s="581"/>
      <c r="B144" s="585"/>
      <c r="C144" s="581"/>
      <c r="D144" s="581"/>
      <c r="E144" s="581"/>
      <c r="F144" s="581"/>
      <c r="G144" s="581"/>
      <c r="H144" s="581"/>
      <c r="I144" s="581"/>
      <c r="J144" s="581"/>
      <c r="L144" s="581"/>
      <c r="M144" s="939" t="s">
        <v>267</v>
      </c>
      <c r="N144" s="581"/>
      <c r="O144" s="581"/>
      <c r="P144" s="581"/>
      <c r="Q144" s="581"/>
      <c r="R144" s="581"/>
      <c r="S144" s="581"/>
      <c r="T144" s="581"/>
      <c r="U144" s="581"/>
      <c r="V144" s="581"/>
      <c r="W144" s="581"/>
      <c r="X144" s="581"/>
      <c r="Y144" s="581"/>
      <c r="Z144" s="581"/>
      <c r="AA144" s="581"/>
      <c r="AB144" s="581"/>
      <c r="AC144" s="581"/>
      <c r="AD144" s="581"/>
      <c r="AE144" s="581"/>
      <c r="AF144" s="581"/>
      <c r="AG144" s="581"/>
      <c r="AH144" s="581"/>
      <c r="AI144" s="581"/>
      <c r="AJ144" s="581"/>
      <c r="AK144" s="581"/>
      <c r="AL144" s="581"/>
      <c r="AM144" s="581"/>
      <c r="AN144" s="581"/>
      <c r="AO144" s="581"/>
      <c r="AP144" s="581"/>
      <c r="AQ144" s="581"/>
      <c r="AR144" s="581"/>
      <c r="AS144" s="581"/>
      <c r="AT144" s="581"/>
      <c r="AU144" s="581"/>
      <c r="AV144" s="581"/>
      <c r="AW144" s="581"/>
      <c r="AX144" s="581"/>
      <c r="AY144" s="581"/>
      <c r="AZ144" s="581"/>
      <c r="BA144" s="581"/>
      <c r="BB144" s="581"/>
    </row>
    <row r="145" spans="1:13" s="859" customFormat="1" ht="114.75">
      <c r="A145" s="1246" t="s">
        <v>274</v>
      </c>
      <c r="B145" s="701" t="s">
        <v>176</v>
      </c>
      <c r="C145" s="701" t="s">
        <v>1221</v>
      </c>
      <c r="D145" s="701" t="s">
        <v>1222</v>
      </c>
      <c r="E145" s="701" t="s">
        <v>1225</v>
      </c>
      <c r="F145" s="701" t="s">
        <v>1223</v>
      </c>
      <c r="G145" s="701" t="s">
        <v>1224</v>
      </c>
      <c r="H145" s="701" t="s">
        <v>1226</v>
      </c>
      <c r="I145" s="701" t="s">
        <v>1227</v>
      </c>
      <c r="J145" s="701" t="s">
        <v>1228</v>
      </c>
      <c r="K145" s="701" t="s">
        <v>1229</v>
      </c>
      <c r="L145" s="701" t="s">
        <v>1328</v>
      </c>
      <c r="M145" s="701" t="s">
        <v>1329</v>
      </c>
    </row>
    <row r="146" spans="1:13" s="859" customFormat="1" ht="12.75">
      <c r="A146" s="1247"/>
      <c r="B146" s="978" t="s">
        <v>1201</v>
      </c>
      <c r="C146" s="978" t="s">
        <v>1201</v>
      </c>
      <c r="D146" s="978" t="s">
        <v>1201</v>
      </c>
      <c r="E146" s="978" t="s">
        <v>1201</v>
      </c>
      <c r="F146" s="978" t="s">
        <v>1201</v>
      </c>
      <c r="G146" s="978" t="s">
        <v>1201</v>
      </c>
      <c r="H146" s="978" t="s">
        <v>1201</v>
      </c>
      <c r="I146" s="978" t="s">
        <v>1201</v>
      </c>
      <c r="J146" s="978" t="s">
        <v>1201</v>
      </c>
      <c r="K146" s="978" t="s">
        <v>1201</v>
      </c>
      <c r="L146" s="978" t="s">
        <v>1201</v>
      </c>
      <c r="M146" s="978" t="s">
        <v>1201</v>
      </c>
    </row>
    <row r="147" spans="1:15" s="538" customFormat="1" ht="12.75">
      <c r="A147" s="976" t="s">
        <v>282</v>
      </c>
      <c r="B147" s="977">
        <f>SUM(C147:M147)</f>
        <v>89604434</v>
      </c>
      <c r="C147" s="977">
        <v>2932261</v>
      </c>
      <c r="D147" s="977"/>
      <c r="E147" s="977"/>
      <c r="F147" s="977">
        <v>6946955</v>
      </c>
      <c r="G147" s="977">
        <v>18434836</v>
      </c>
      <c r="H147" s="977">
        <v>34943863</v>
      </c>
      <c r="I147" s="977">
        <v>18040932</v>
      </c>
      <c r="J147" s="977">
        <v>187204</v>
      </c>
      <c r="K147" s="977">
        <v>63273</v>
      </c>
      <c r="L147" s="977">
        <v>3931864</v>
      </c>
      <c r="M147" s="977">
        <v>4123246</v>
      </c>
      <c r="N147" s="859"/>
      <c r="O147" s="859"/>
    </row>
    <row r="148" spans="1:15" s="538" customFormat="1" ht="25.5">
      <c r="A148" s="976" t="s">
        <v>1220</v>
      </c>
      <c r="B148" s="977">
        <f>SUM(C148:M148)</f>
        <v>11728440</v>
      </c>
      <c r="C148" s="977">
        <v>389195</v>
      </c>
      <c r="D148" s="977"/>
      <c r="E148" s="977"/>
      <c r="F148" s="977">
        <v>514351</v>
      </c>
      <c r="G148" s="977">
        <v>2692252</v>
      </c>
      <c r="H148" s="977">
        <v>4600842</v>
      </c>
      <c r="I148" s="977">
        <v>2419814</v>
      </c>
      <c r="J148" s="977">
        <v>25791</v>
      </c>
      <c r="K148" s="977">
        <v>8399</v>
      </c>
      <c r="L148" s="977">
        <v>527090</v>
      </c>
      <c r="M148" s="977">
        <v>550706</v>
      </c>
      <c r="N148" s="859"/>
      <c r="O148" s="859"/>
    </row>
    <row r="149" spans="1:15" s="538" customFormat="1" ht="12.75">
      <c r="A149" s="976" t="s">
        <v>359</v>
      </c>
      <c r="B149" s="977">
        <f>SUM(C149:M149)</f>
        <v>126583867</v>
      </c>
      <c r="C149" s="977">
        <v>6225337</v>
      </c>
      <c r="D149" s="977">
        <v>6570000</v>
      </c>
      <c r="E149" s="977"/>
      <c r="F149" s="977">
        <v>661024</v>
      </c>
      <c r="G149" s="977">
        <v>7445292</v>
      </c>
      <c r="H149" s="977">
        <v>18603695</v>
      </c>
      <c r="I149" s="977">
        <v>59774761</v>
      </c>
      <c r="J149" s="977">
        <v>613634</v>
      </c>
      <c r="K149" s="977">
        <v>387739</v>
      </c>
      <c r="L149" s="977">
        <v>13339888</v>
      </c>
      <c r="M149" s="977">
        <v>12962497</v>
      </c>
      <c r="N149" s="859"/>
      <c r="O149" s="859"/>
    </row>
    <row r="150" spans="1:15" s="538" customFormat="1" ht="12.75" customHeight="1">
      <c r="A150" s="976" t="s">
        <v>794</v>
      </c>
      <c r="B150" s="977">
        <f>SUM(C150:M150)</f>
        <v>0</v>
      </c>
      <c r="C150" s="977"/>
      <c r="D150" s="977"/>
      <c r="E150" s="977"/>
      <c r="F150" s="977"/>
      <c r="G150" s="977"/>
      <c r="H150" s="977"/>
      <c r="I150" s="977"/>
      <c r="J150" s="977"/>
      <c r="K150" s="977"/>
      <c r="L150" s="977"/>
      <c r="M150" s="977"/>
      <c r="N150" s="859"/>
      <c r="O150" s="859"/>
    </row>
    <row r="151" spans="1:15" s="538" customFormat="1" ht="12.75" customHeight="1">
      <c r="A151" s="976" t="s">
        <v>1211</v>
      </c>
      <c r="B151" s="977">
        <f>SUM(C151:M151)</f>
        <v>2400095</v>
      </c>
      <c r="C151" s="977">
        <v>305130</v>
      </c>
      <c r="D151" s="977"/>
      <c r="E151" s="977"/>
      <c r="F151" s="977">
        <v>12420</v>
      </c>
      <c r="G151" s="977">
        <v>516690</v>
      </c>
      <c r="H151" s="977">
        <v>1360950</v>
      </c>
      <c r="I151" s="977">
        <v>204905</v>
      </c>
      <c r="J151" s="977"/>
      <c r="K151" s="977"/>
      <c r="L151" s="977"/>
      <c r="M151" s="977"/>
      <c r="N151" s="859"/>
      <c r="O151" s="859"/>
    </row>
    <row r="152" spans="1:15" s="538" customFormat="1" ht="12.75" customHeight="1">
      <c r="A152" s="942" t="s">
        <v>1212</v>
      </c>
      <c r="B152" s="943">
        <f>SUM(B147:B151)</f>
        <v>230316836</v>
      </c>
      <c r="C152" s="943">
        <f aca="true" t="shared" si="8" ref="C152:M152">SUM(C147:C151)</f>
        <v>9851923</v>
      </c>
      <c r="D152" s="943">
        <f t="shared" si="8"/>
        <v>6570000</v>
      </c>
      <c r="E152" s="943">
        <f t="shared" si="8"/>
        <v>0</v>
      </c>
      <c r="F152" s="943">
        <f t="shared" si="8"/>
        <v>8134750</v>
      </c>
      <c r="G152" s="943">
        <f t="shared" si="8"/>
        <v>29089070</v>
      </c>
      <c r="H152" s="943">
        <f t="shared" si="8"/>
        <v>59509350</v>
      </c>
      <c r="I152" s="943">
        <f t="shared" si="8"/>
        <v>80440412</v>
      </c>
      <c r="J152" s="943">
        <f t="shared" si="8"/>
        <v>826629</v>
      </c>
      <c r="K152" s="943">
        <f t="shared" si="8"/>
        <v>459411</v>
      </c>
      <c r="L152" s="943">
        <f t="shared" si="8"/>
        <v>17798842</v>
      </c>
      <c r="M152" s="943">
        <f t="shared" si="8"/>
        <v>17636449</v>
      </c>
      <c r="N152" s="859"/>
      <c r="O152" s="859"/>
    </row>
    <row r="153" spans="1:15" s="538" customFormat="1" ht="12.75" customHeight="1">
      <c r="A153" s="940" t="s">
        <v>727</v>
      </c>
      <c r="B153" s="941">
        <v>22</v>
      </c>
      <c r="C153" s="941"/>
      <c r="D153" s="941"/>
      <c r="E153" s="941"/>
      <c r="F153" s="941"/>
      <c r="G153" s="941"/>
      <c r="H153" s="941"/>
      <c r="I153" s="941"/>
      <c r="J153" s="941"/>
      <c r="K153" s="941"/>
      <c r="L153" s="941"/>
      <c r="M153" s="941"/>
      <c r="N153" s="859"/>
      <c r="O153" s="859"/>
    </row>
    <row r="154" spans="1:54" s="233" customFormat="1" ht="12.75" customHeight="1">
      <c r="A154" s="581"/>
      <c r="B154" s="585"/>
      <c r="C154" s="581"/>
      <c r="D154" s="581"/>
      <c r="E154" s="581"/>
      <c r="F154" s="581"/>
      <c r="G154" s="581"/>
      <c r="H154" s="581"/>
      <c r="I154" s="581"/>
      <c r="J154" s="581"/>
      <c r="K154" s="581"/>
      <c r="L154" s="581"/>
      <c r="M154" s="581"/>
      <c r="N154" s="581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  <c r="AC154" s="581"/>
      <c r="AD154" s="581"/>
      <c r="AE154" s="581"/>
      <c r="AF154" s="581"/>
      <c r="AG154" s="581"/>
      <c r="AH154" s="581"/>
      <c r="AI154" s="581"/>
      <c r="AJ154" s="581"/>
      <c r="AK154" s="581"/>
      <c r="AL154" s="581"/>
      <c r="AM154" s="581"/>
      <c r="AN154" s="581"/>
      <c r="AO154" s="581"/>
      <c r="AP154" s="581"/>
      <c r="AQ154" s="581"/>
      <c r="AR154" s="581"/>
      <c r="AS154" s="581"/>
      <c r="AT154" s="581"/>
      <c r="AU154" s="581"/>
      <c r="AV154" s="581"/>
      <c r="AW154" s="581"/>
      <c r="AX154" s="581"/>
      <c r="AY154" s="581"/>
      <c r="AZ154" s="581"/>
      <c r="BA154" s="581"/>
      <c r="BB154" s="581"/>
    </row>
    <row r="155" ht="12.75" customHeight="1"/>
    <row r="156" ht="12.75" customHeight="1"/>
    <row r="157" ht="12.75" customHeight="1"/>
    <row r="158" ht="12.75" customHeight="1"/>
  </sheetData>
  <sheetProtection/>
  <mergeCells count="7">
    <mergeCell ref="A3:AS3"/>
    <mergeCell ref="A116:A117"/>
    <mergeCell ref="A101:A102"/>
    <mergeCell ref="A131:A132"/>
    <mergeCell ref="A145:A146"/>
    <mergeCell ref="B86:D86"/>
    <mergeCell ref="A86:A87"/>
  </mergeCells>
  <printOptions horizontalCentered="1" verticalCentered="1"/>
  <pageMargins left="0.1968503937007874" right="0.1968503937007874" top="0.2362204724409449" bottom="0.1968503937007874" header="0.5118110236220472" footer="0.11811023622047245"/>
  <pageSetup horizontalDpi="600" verticalDpi="600" orientation="landscape" paperSize="8" scale="55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F109"/>
  <sheetViews>
    <sheetView zoomScalePageLayoutView="0" workbookViewId="0" topLeftCell="A17">
      <selection activeCell="C15" sqref="C15"/>
    </sheetView>
  </sheetViews>
  <sheetFormatPr defaultColWidth="9.00390625" defaultRowHeight="12.75"/>
  <cols>
    <col min="1" max="1" width="6.25390625" style="178" customWidth="1"/>
    <col min="2" max="2" width="57.00390625" style="5" customWidth="1"/>
    <col min="3" max="3" width="19.25390625" style="5" customWidth="1"/>
    <col min="4" max="4" width="9.125" style="5" customWidth="1"/>
    <col min="5" max="5" width="10.00390625" style="5" bestFit="1" customWidth="1"/>
    <col min="6" max="16384" width="9.125" style="5" customWidth="1"/>
  </cols>
  <sheetData>
    <row r="2" spans="1:2" ht="12.75">
      <c r="A2" s="177" t="s">
        <v>2</v>
      </c>
      <c r="B2" s="5" t="str">
        <f>'E.mérleg'!C1</f>
        <v>sz. melléklet a     /2024. (V.  .) önkormányzati rendelethez</v>
      </c>
    </row>
    <row r="3" ht="12.75">
      <c r="B3" s="6"/>
    </row>
    <row r="4" ht="12.75">
      <c r="B4" s="6"/>
    </row>
    <row r="5" ht="12.75">
      <c r="B5" s="6"/>
    </row>
    <row r="7" spans="1:3" ht="12.75">
      <c r="A7" s="1215" t="s">
        <v>1302</v>
      </c>
      <c r="B7" s="1215"/>
      <c r="C7" s="1215"/>
    </row>
    <row r="9" ht="12.75">
      <c r="A9" s="179"/>
    </row>
    <row r="10" ht="12.75">
      <c r="A10" s="179"/>
    </row>
    <row r="11" ht="12.75">
      <c r="A11" s="179"/>
    </row>
    <row r="12" spans="1:3" ht="13.5" thickBot="1">
      <c r="A12" s="179"/>
      <c r="C12" s="380" t="s">
        <v>399</v>
      </c>
    </row>
    <row r="13" spans="1:3" ht="12.75">
      <c r="A13" s="1250" t="s">
        <v>104</v>
      </c>
      <c r="B13" s="1252" t="s">
        <v>274</v>
      </c>
      <c r="C13" s="1254" t="s">
        <v>1151</v>
      </c>
    </row>
    <row r="14" spans="1:3" ht="13.5" thickBot="1">
      <c r="A14" s="1251"/>
      <c r="B14" s="1253"/>
      <c r="C14" s="1255"/>
    </row>
    <row r="15" spans="1:3" ht="19.5" customHeight="1">
      <c r="A15" s="180" t="s">
        <v>33</v>
      </c>
      <c r="B15" s="181" t="s">
        <v>85</v>
      </c>
      <c r="C15" s="182">
        <f>'mar.kim.int.'!I10</f>
        <v>3441855763</v>
      </c>
    </row>
    <row r="16" spans="1:3" ht="19.5" customHeight="1" thickBot="1">
      <c r="A16" s="196" t="s">
        <v>34</v>
      </c>
      <c r="B16" s="183" t="s">
        <v>86</v>
      </c>
      <c r="C16" s="187">
        <f>'mar.kim.int.'!I11</f>
        <v>3469874017</v>
      </c>
    </row>
    <row r="17" spans="1:3" ht="19.5" customHeight="1" thickBot="1">
      <c r="A17" s="197" t="s">
        <v>291</v>
      </c>
      <c r="B17" s="184" t="s">
        <v>87</v>
      </c>
      <c r="C17" s="185">
        <f>C15-C16</f>
        <v>-28018254</v>
      </c>
    </row>
    <row r="18" spans="1:3" ht="19.5" customHeight="1">
      <c r="A18" s="180" t="s">
        <v>35</v>
      </c>
      <c r="B18" s="186" t="s">
        <v>88</v>
      </c>
      <c r="C18" s="187">
        <f>'mar.kim.int.'!I13</f>
        <v>4227830433</v>
      </c>
    </row>
    <row r="19" spans="1:3" ht="19.5" customHeight="1" thickBot="1">
      <c r="A19" s="196" t="s">
        <v>36</v>
      </c>
      <c r="B19" s="183" t="s">
        <v>89</v>
      </c>
      <c r="C19" s="187">
        <f>'mar.kim.int.'!I14</f>
        <v>1131972646</v>
      </c>
    </row>
    <row r="20" spans="1:3" ht="19.5" customHeight="1" thickBot="1">
      <c r="A20" s="180" t="s">
        <v>75</v>
      </c>
      <c r="B20" s="184" t="s">
        <v>90</v>
      </c>
      <c r="C20" s="185">
        <f>C18-C19</f>
        <v>3095857787</v>
      </c>
    </row>
    <row r="21" spans="1:3" ht="19.5" customHeight="1" thickBot="1">
      <c r="A21" s="193" t="s">
        <v>76</v>
      </c>
      <c r="B21" s="184" t="s">
        <v>91</v>
      </c>
      <c r="C21" s="185">
        <f>C17+C20</f>
        <v>3067839533</v>
      </c>
    </row>
    <row r="22" spans="1:3" ht="19.5" customHeight="1">
      <c r="A22" s="180" t="s">
        <v>37</v>
      </c>
      <c r="B22" s="186" t="s">
        <v>92</v>
      </c>
      <c r="C22" s="187">
        <f>'mar.kim.int.'!I17</f>
        <v>0</v>
      </c>
    </row>
    <row r="23" spans="1:3" ht="19.5" customHeight="1" thickBot="1">
      <c r="A23" s="198" t="s">
        <v>38</v>
      </c>
      <c r="B23" s="183" t="s">
        <v>93</v>
      </c>
      <c r="C23" s="187">
        <f>'mar.kim.int.'!I18</f>
        <v>0</v>
      </c>
    </row>
    <row r="24" spans="1:3" ht="19.5" customHeight="1" thickBot="1">
      <c r="A24" s="193" t="s">
        <v>77</v>
      </c>
      <c r="B24" s="184" t="s">
        <v>94</v>
      </c>
      <c r="C24" s="185">
        <f>C22-C23</f>
        <v>0</v>
      </c>
    </row>
    <row r="25" spans="1:3" ht="19.5" customHeight="1">
      <c r="A25" s="196" t="s">
        <v>39</v>
      </c>
      <c r="B25" s="186" t="s">
        <v>95</v>
      </c>
      <c r="C25" s="187">
        <f>'mar.kim.int.'!I20</f>
        <v>0</v>
      </c>
    </row>
    <row r="26" spans="1:3" ht="19.5" customHeight="1" thickBot="1">
      <c r="A26" s="195" t="s">
        <v>40</v>
      </c>
      <c r="B26" s="183" t="s">
        <v>96</v>
      </c>
      <c r="C26" s="187">
        <f>'mar.kim.int.'!I21</f>
        <v>0</v>
      </c>
    </row>
    <row r="27" spans="1:3" ht="19.5" customHeight="1" thickBot="1">
      <c r="A27" s="193" t="s">
        <v>78</v>
      </c>
      <c r="B27" s="184" t="s">
        <v>97</v>
      </c>
      <c r="C27" s="185">
        <f>C25-C26</f>
        <v>0</v>
      </c>
    </row>
    <row r="28" spans="1:3" ht="19.5" customHeight="1" thickBot="1">
      <c r="A28" s="193" t="s">
        <v>79</v>
      </c>
      <c r="B28" s="188" t="s">
        <v>98</v>
      </c>
      <c r="C28" s="189">
        <f>C24+C27</f>
        <v>0</v>
      </c>
    </row>
    <row r="29" spans="1:3" ht="19.5" customHeight="1" thickBot="1">
      <c r="A29" s="194" t="s">
        <v>80</v>
      </c>
      <c r="B29" s="184" t="s">
        <v>99</v>
      </c>
      <c r="C29" s="526">
        <f>C21+C28</f>
        <v>3067839533</v>
      </c>
    </row>
    <row r="30" spans="1:3" ht="19.5" customHeight="1" thickBot="1">
      <c r="A30" s="193" t="s">
        <v>81</v>
      </c>
      <c r="B30" s="188" t="s">
        <v>100</v>
      </c>
      <c r="C30" s="189">
        <f>'mar.kim.int.'!I25</f>
        <v>2407148919</v>
      </c>
    </row>
    <row r="31" spans="1:6" ht="19.5" customHeight="1" thickBot="1">
      <c r="A31" s="194" t="s">
        <v>82</v>
      </c>
      <c r="B31" s="184" t="s">
        <v>101</v>
      </c>
      <c r="C31" s="185">
        <f>C21-C30</f>
        <v>660690614</v>
      </c>
      <c r="F31" s="140"/>
    </row>
    <row r="32" spans="1:3" ht="19.5" customHeight="1" thickBot="1">
      <c r="A32" s="193" t="s">
        <v>83</v>
      </c>
      <c r="B32" s="184" t="s">
        <v>102</v>
      </c>
      <c r="C32" s="185">
        <f>C28*0.1</f>
        <v>0</v>
      </c>
    </row>
    <row r="33" spans="1:3" ht="19.5" customHeight="1" thickBot="1">
      <c r="A33" s="192" t="s">
        <v>84</v>
      </c>
      <c r="B33" s="190" t="s">
        <v>103</v>
      </c>
      <c r="C33" s="191">
        <f>C28-C32</f>
        <v>0</v>
      </c>
    </row>
    <row r="34" ht="12.75">
      <c r="A34" s="179"/>
    </row>
    <row r="35" ht="12.75">
      <c r="A35" s="179"/>
    </row>
    <row r="36" ht="12.75">
      <c r="A36" s="179"/>
    </row>
    <row r="37" ht="12.75">
      <c r="A37" s="179"/>
    </row>
    <row r="38" ht="12.75">
      <c r="A38" s="179"/>
    </row>
    <row r="39" ht="12.75">
      <c r="A39" s="179"/>
    </row>
    <row r="40" ht="12.75">
      <c r="A40" s="179"/>
    </row>
    <row r="41" ht="12.75">
      <c r="A41" s="179"/>
    </row>
    <row r="42" ht="12.75">
      <c r="A42" s="179"/>
    </row>
    <row r="43" ht="12.75">
      <c r="A43" s="179"/>
    </row>
    <row r="44" ht="12.75">
      <c r="A44" s="179"/>
    </row>
    <row r="45" ht="12.75">
      <c r="A45" s="179"/>
    </row>
    <row r="46" ht="12.75">
      <c r="A46" s="179"/>
    </row>
    <row r="47" ht="12.75">
      <c r="A47" s="179"/>
    </row>
    <row r="48" ht="12.75">
      <c r="A48" s="179"/>
    </row>
    <row r="49" ht="12.75">
      <c r="A49" s="179"/>
    </row>
    <row r="50" ht="12.75">
      <c r="A50" s="179"/>
    </row>
    <row r="51" ht="12.75">
      <c r="A51" s="179"/>
    </row>
    <row r="52" ht="12.75">
      <c r="A52" s="179"/>
    </row>
    <row r="53" ht="12.75">
      <c r="A53" s="179"/>
    </row>
    <row r="54" ht="12.75">
      <c r="A54" s="179"/>
    </row>
    <row r="55" ht="12.75">
      <c r="A55" s="179"/>
    </row>
    <row r="56" ht="12.75">
      <c r="A56" s="179"/>
    </row>
    <row r="57" ht="12.75">
      <c r="A57" s="179"/>
    </row>
    <row r="58" ht="12.75">
      <c r="A58" s="179"/>
    </row>
    <row r="59" ht="12.75">
      <c r="A59" s="179"/>
    </row>
    <row r="60" ht="12.75">
      <c r="A60" s="179"/>
    </row>
    <row r="61" ht="12.75">
      <c r="A61" s="179"/>
    </row>
    <row r="62" ht="12.75">
      <c r="A62" s="179"/>
    </row>
    <row r="63" ht="12.75">
      <c r="A63" s="179"/>
    </row>
    <row r="64" ht="12.75">
      <c r="A64" s="179"/>
    </row>
    <row r="65" ht="12.75">
      <c r="A65" s="179"/>
    </row>
    <row r="66" ht="12.75">
      <c r="A66" s="179"/>
    </row>
    <row r="67" ht="12.75">
      <c r="A67" s="179"/>
    </row>
    <row r="68" ht="12.75">
      <c r="A68" s="179"/>
    </row>
    <row r="69" ht="12.75">
      <c r="A69" s="179"/>
    </row>
    <row r="70" ht="12.75">
      <c r="A70" s="179"/>
    </row>
    <row r="71" ht="12.75">
      <c r="A71" s="179"/>
    </row>
    <row r="72" ht="12.75">
      <c r="A72" s="179"/>
    </row>
    <row r="73" ht="12.75">
      <c r="A73" s="179"/>
    </row>
    <row r="74" ht="12.75">
      <c r="A74" s="179"/>
    </row>
    <row r="75" ht="12.75">
      <c r="A75" s="179"/>
    </row>
    <row r="76" ht="12.75">
      <c r="A76" s="179"/>
    </row>
    <row r="77" ht="12.75">
      <c r="A77" s="179"/>
    </row>
    <row r="78" ht="12.75">
      <c r="A78" s="179"/>
    </row>
    <row r="79" ht="12.75">
      <c r="A79" s="179"/>
    </row>
    <row r="80" ht="12.75">
      <c r="A80" s="179"/>
    </row>
    <row r="81" ht="12.75">
      <c r="A81" s="179"/>
    </row>
    <row r="82" ht="12.75">
      <c r="A82" s="179"/>
    </row>
    <row r="83" ht="12.75">
      <c r="A83" s="179"/>
    </row>
    <row r="84" ht="12.75">
      <c r="A84" s="179"/>
    </row>
    <row r="85" ht="12.75">
      <c r="A85" s="179"/>
    </row>
    <row r="86" ht="12.75">
      <c r="A86" s="179"/>
    </row>
    <row r="87" ht="12.75">
      <c r="A87" s="179"/>
    </row>
    <row r="88" ht="12.75">
      <c r="A88" s="179"/>
    </row>
    <row r="89" ht="12.75">
      <c r="A89" s="179"/>
    </row>
    <row r="90" ht="12.75">
      <c r="A90" s="179"/>
    </row>
    <row r="91" ht="12.75">
      <c r="A91" s="179"/>
    </row>
    <row r="92" ht="12.75">
      <c r="A92" s="179"/>
    </row>
    <row r="93" ht="12.75">
      <c r="A93" s="179"/>
    </row>
    <row r="94" ht="12.75">
      <c r="A94" s="179"/>
    </row>
    <row r="95" ht="12.75">
      <c r="A95" s="179"/>
    </row>
    <row r="96" ht="12.75">
      <c r="A96" s="179"/>
    </row>
    <row r="97" ht="12.75">
      <c r="A97" s="179"/>
    </row>
    <row r="98" ht="12.75">
      <c r="A98" s="179"/>
    </row>
    <row r="99" ht="12.75">
      <c r="A99" s="179"/>
    </row>
    <row r="100" ht="12.75">
      <c r="A100" s="179"/>
    </row>
    <row r="101" ht="12.75">
      <c r="A101" s="179"/>
    </row>
    <row r="102" ht="12.75">
      <c r="A102" s="179"/>
    </row>
    <row r="103" ht="12.75">
      <c r="A103" s="179"/>
    </row>
    <row r="104" ht="12.75">
      <c r="A104" s="179"/>
    </row>
    <row r="105" ht="12.75">
      <c r="A105" s="179"/>
    </row>
    <row r="106" ht="12.75">
      <c r="A106" s="179"/>
    </row>
    <row r="107" ht="12.75">
      <c r="A107" s="179"/>
    </row>
    <row r="108" ht="12.75">
      <c r="A108" s="179"/>
    </row>
    <row r="109" ht="12.75">
      <c r="A109" s="179"/>
    </row>
  </sheetData>
  <sheetProtection/>
  <mergeCells count="4">
    <mergeCell ref="A7:C7"/>
    <mergeCell ref="A13:A14"/>
    <mergeCell ref="B13:B14"/>
    <mergeCell ref="C13:C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2"/>
  <sheetViews>
    <sheetView zoomScalePageLayoutView="0" workbookViewId="0" topLeftCell="A26">
      <selection activeCell="I48" sqref="I48"/>
    </sheetView>
  </sheetViews>
  <sheetFormatPr defaultColWidth="9.00390625" defaultRowHeight="12.75"/>
  <cols>
    <col min="1" max="1" width="9.125" style="5" customWidth="1"/>
    <col min="2" max="2" width="53.875" style="5" customWidth="1"/>
    <col min="3" max="8" width="14.25390625" style="5" customWidth="1"/>
    <col min="9" max="9" width="16.875" style="5" customWidth="1"/>
    <col min="10" max="10" width="9.125" style="5" customWidth="1"/>
    <col min="11" max="11" width="11.00390625" style="5" bestFit="1" customWidth="1"/>
    <col min="12" max="12" width="12.25390625" style="5" bestFit="1" customWidth="1"/>
    <col min="13" max="16384" width="9.125" style="5" customWidth="1"/>
  </cols>
  <sheetData>
    <row r="1" spans="3:9" ht="12.75">
      <c r="C1" s="6" t="s">
        <v>3</v>
      </c>
      <c r="D1" s="172" t="str">
        <f>'E.mérleg'!C1</f>
        <v>sz. melléklet a     /2024. (V.  .) önkormányzati rendelethez</v>
      </c>
      <c r="E1" s="172"/>
      <c r="F1" s="172"/>
      <c r="G1" s="172"/>
      <c r="H1" s="172"/>
      <c r="I1" s="172"/>
    </row>
    <row r="2" spans="3:9" ht="12.75">
      <c r="C2" s="6"/>
      <c r="D2" s="172"/>
      <c r="E2" s="172"/>
      <c r="F2" s="172"/>
      <c r="G2" s="172"/>
      <c r="H2" s="172"/>
      <c r="I2" s="172"/>
    </row>
    <row r="3" spans="1:9" ht="12.75">
      <c r="A3" s="6"/>
      <c r="B3" s="172"/>
      <c r="C3" s="172"/>
      <c r="D3" s="172"/>
      <c r="E3" s="172"/>
      <c r="F3" s="172"/>
      <c r="G3" s="172"/>
      <c r="H3" s="172"/>
      <c r="I3" s="172"/>
    </row>
    <row r="4" spans="1:9" ht="12.75">
      <c r="A4" s="1215" t="s">
        <v>1303</v>
      </c>
      <c r="B4" s="1215"/>
      <c r="C4" s="1215"/>
      <c r="D4" s="1215"/>
      <c r="E4" s="1215"/>
      <c r="F4" s="1215"/>
      <c r="G4" s="1215"/>
      <c r="H4" s="1215"/>
      <c r="I4" s="1215"/>
    </row>
    <row r="5" spans="1:9" ht="12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7"/>
      <c r="B6" s="7"/>
      <c r="C6" s="7"/>
      <c r="D6" s="7"/>
      <c r="E6" s="7"/>
      <c r="F6" s="7"/>
      <c r="G6" s="7"/>
      <c r="H6" s="7"/>
      <c r="I6" s="7"/>
    </row>
    <row r="7" ht="13.5" thickBot="1">
      <c r="I7" s="370" t="s">
        <v>399</v>
      </c>
    </row>
    <row r="8" spans="1:9" ht="12.75">
      <c r="A8" s="1250" t="s">
        <v>104</v>
      </c>
      <c r="B8" s="1256" t="s">
        <v>274</v>
      </c>
      <c r="C8" s="199"/>
      <c r="D8" s="900"/>
      <c r="E8" s="199"/>
      <c r="F8" s="199"/>
      <c r="G8" s="199"/>
      <c r="H8" s="199"/>
      <c r="I8" s="200"/>
    </row>
    <row r="9" spans="1:9" ht="26.25" thickBot="1">
      <c r="A9" s="1251"/>
      <c r="B9" s="1257"/>
      <c r="C9" s="201" t="s">
        <v>275</v>
      </c>
      <c r="D9" s="901" t="s">
        <v>248</v>
      </c>
      <c r="E9" s="201" t="s">
        <v>272</v>
      </c>
      <c r="F9" s="201" t="s">
        <v>790</v>
      </c>
      <c r="G9" s="201" t="s">
        <v>397</v>
      </c>
      <c r="H9" s="201" t="s">
        <v>398</v>
      </c>
      <c r="I9" s="202" t="s">
        <v>293</v>
      </c>
    </row>
    <row r="10" spans="1:9" ht="24.75" customHeight="1">
      <c r="A10" s="180" t="s">
        <v>33</v>
      </c>
      <c r="B10" s="203" t="s">
        <v>85</v>
      </c>
      <c r="C10" s="902">
        <v>3179118710</v>
      </c>
      <c r="D10" s="957">
        <v>13195675</v>
      </c>
      <c r="E10" s="957">
        <v>54692</v>
      </c>
      <c r="F10" s="957">
        <v>15506218</v>
      </c>
      <c r="G10" s="957">
        <v>58926244</v>
      </c>
      <c r="H10" s="895">
        <v>175054224</v>
      </c>
      <c r="I10" s="204">
        <f>SUM(C10:H10)</f>
        <v>3441855763</v>
      </c>
    </row>
    <row r="11" spans="1:9" ht="24.75" customHeight="1" thickBot="1">
      <c r="A11" s="896" t="s">
        <v>34</v>
      </c>
      <c r="B11" s="897" t="s">
        <v>86</v>
      </c>
      <c r="C11" s="903">
        <v>2120953916</v>
      </c>
      <c r="D11" s="958">
        <v>78462854</v>
      </c>
      <c r="E11" s="958">
        <v>226224501</v>
      </c>
      <c r="F11" s="958">
        <v>276548156</v>
      </c>
      <c r="G11" s="958">
        <v>230316836</v>
      </c>
      <c r="H11" s="898">
        <v>537367754</v>
      </c>
      <c r="I11" s="899">
        <f aca="true" t="shared" si="0" ref="I11:I21">SUM(C11:H11)</f>
        <v>3469874017</v>
      </c>
    </row>
    <row r="12" spans="1:9" s="32" customFormat="1" ht="24.75" customHeight="1" thickBot="1">
      <c r="A12" s="197" t="s">
        <v>291</v>
      </c>
      <c r="B12" s="205" t="s">
        <v>87</v>
      </c>
      <c r="C12" s="324">
        <f aca="true" t="shared" si="1" ref="C12:H12">C10-C11</f>
        <v>1058164794</v>
      </c>
      <c r="D12" s="324">
        <f t="shared" si="1"/>
        <v>-65267179</v>
      </c>
      <c r="E12" s="206">
        <f t="shared" si="1"/>
        <v>-226169809</v>
      </c>
      <c r="F12" s="206">
        <f t="shared" si="1"/>
        <v>-261041938</v>
      </c>
      <c r="G12" s="206">
        <f t="shared" si="1"/>
        <v>-171390592</v>
      </c>
      <c r="H12" s="206">
        <f t="shared" si="1"/>
        <v>-362313530</v>
      </c>
      <c r="I12" s="215">
        <f t="shared" si="0"/>
        <v>-28018254</v>
      </c>
    </row>
    <row r="13" spans="1:9" ht="24.75" customHeight="1">
      <c r="A13" s="196" t="s">
        <v>35</v>
      </c>
      <c r="B13" s="208" t="s">
        <v>105</v>
      </c>
      <c r="C13" s="902">
        <v>3131183916</v>
      </c>
      <c r="D13" s="852">
        <v>67265410</v>
      </c>
      <c r="E13" s="852">
        <v>227204614</v>
      </c>
      <c r="F13" s="209">
        <v>265623026</v>
      </c>
      <c r="G13" s="852">
        <v>171507371</v>
      </c>
      <c r="H13" s="209">
        <v>365046096</v>
      </c>
      <c r="I13" s="426">
        <f t="shared" si="0"/>
        <v>4227830433</v>
      </c>
    </row>
    <row r="14" spans="1:9" ht="24.75" customHeight="1" thickBot="1">
      <c r="A14" s="198" t="s">
        <v>36</v>
      </c>
      <c r="B14" s="210" t="s">
        <v>106</v>
      </c>
      <c r="C14" s="905">
        <v>1131972646</v>
      </c>
      <c r="D14" s="326"/>
      <c r="E14" s="211"/>
      <c r="F14" s="211"/>
      <c r="G14" s="211"/>
      <c r="H14" s="211"/>
      <c r="I14" s="760">
        <f t="shared" si="0"/>
        <v>1131972646</v>
      </c>
    </row>
    <row r="15" spans="1:9" s="32" customFormat="1" ht="24.75" customHeight="1" thickBot="1">
      <c r="A15" s="197" t="s">
        <v>75</v>
      </c>
      <c r="B15" s="205" t="s">
        <v>90</v>
      </c>
      <c r="C15" s="324">
        <f aca="true" t="shared" si="2" ref="C15:H15">C13-C14</f>
        <v>1999211270</v>
      </c>
      <c r="D15" s="324">
        <f t="shared" si="2"/>
        <v>67265410</v>
      </c>
      <c r="E15" s="206">
        <f t="shared" si="2"/>
        <v>227204614</v>
      </c>
      <c r="F15" s="206">
        <f t="shared" si="2"/>
        <v>265623026</v>
      </c>
      <c r="G15" s="206">
        <f t="shared" si="2"/>
        <v>171507371</v>
      </c>
      <c r="H15" s="206">
        <f t="shared" si="2"/>
        <v>365046096</v>
      </c>
      <c r="I15" s="215">
        <f t="shared" si="0"/>
        <v>3095857787</v>
      </c>
    </row>
    <row r="16" spans="1:9" s="32" customFormat="1" ht="24.75" customHeight="1" thickBot="1">
      <c r="A16" s="193" t="s">
        <v>76</v>
      </c>
      <c r="B16" s="205" t="s">
        <v>91</v>
      </c>
      <c r="C16" s="324">
        <f aca="true" t="shared" si="3" ref="C16:H16">C12+C15</f>
        <v>3057376064</v>
      </c>
      <c r="D16" s="324">
        <f t="shared" si="3"/>
        <v>1998231</v>
      </c>
      <c r="E16" s="206">
        <f t="shared" si="3"/>
        <v>1034805</v>
      </c>
      <c r="F16" s="206">
        <f t="shared" si="3"/>
        <v>4581088</v>
      </c>
      <c r="G16" s="206">
        <f t="shared" si="3"/>
        <v>116779</v>
      </c>
      <c r="H16" s="206">
        <f t="shared" si="3"/>
        <v>2732566</v>
      </c>
      <c r="I16" s="215">
        <f t="shared" si="0"/>
        <v>3067839533</v>
      </c>
    </row>
    <row r="17" spans="1:9" ht="24.75" customHeight="1">
      <c r="A17" s="196" t="s">
        <v>37</v>
      </c>
      <c r="B17" s="208" t="s">
        <v>92</v>
      </c>
      <c r="C17" s="906">
        <v>0</v>
      </c>
      <c r="D17" s="325"/>
      <c r="E17" s="209"/>
      <c r="F17" s="209"/>
      <c r="G17" s="209"/>
      <c r="H17" s="209"/>
      <c r="I17" s="426">
        <f t="shared" si="0"/>
        <v>0</v>
      </c>
    </row>
    <row r="18" spans="1:9" ht="24.75" customHeight="1" thickBot="1">
      <c r="A18" s="198" t="s">
        <v>38</v>
      </c>
      <c r="B18" s="210" t="s">
        <v>93</v>
      </c>
      <c r="C18" s="907">
        <v>0</v>
      </c>
      <c r="D18" s="392"/>
      <c r="E18" s="393"/>
      <c r="F18" s="393"/>
      <c r="G18" s="393"/>
      <c r="H18" s="393"/>
      <c r="I18" s="760">
        <f t="shared" si="0"/>
        <v>0</v>
      </c>
    </row>
    <row r="19" spans="1:9" s="32" customFormat="1" ht="24.75" customHeight="1" thickBot="1">
      <c r="A19" s="193" t="s">
        <v>77</v>
      </c>
      <c r="B19" s="205" t="s">
        <v>94</v>
      </c>
      <c r="C19" s="904">
        <v>0</v>
      </c>
      <c r="D19" s="324">
        <f>D17-D18</f>
        <v>0</v>
      </c>
      <c r="E19" s="206">
        <f>E17-E18</f>
        <v>0</v>
      </c>
      <c r="F19" s="206">
        <f>F17-F18</f>
        <v>0</v>
      </c>
      <c r="G19" s="206">
        <f>G17-G18</f>
        <v>0</v>
      </c>
      <c r="H19" s="206">
        <f>H17-H18</f>
        <v>0</v>
      </c>
      <c r="I19" s="215">
        <f>SUM(C19:F19)</f>
        <v>0</v>
      </c>
    </row>
    <row r="20" spans="1:9" ht="24.75" customHeight="1">
      <c r="A20" s="196" t="s">
        <v>39</v>
      </c>
      <c r="B20" s="208" t="s">
        <v>95</v>
      </c>
      <c r="C20" s="230">
        <v>0</v>
      </c>
      <c r="D20" s="325"/>
      <c r="E20" s="209"/>
      <c r="F20" s="209"/>
      <c r="G20" s="209"/>
      <c r="H20" s="209"/>
      <c r="I20" s="426">
        <f t="shared" si="0"/>
        <v>0</v>
      </c>
    </row>
    <row r="21" spans="1:9" ht="24.75" customHeight="1" thickBot="1">
      <c r="A21" s="195" t="s">
        <v>40</v>
      </c>
      <c r="B21" s="210" t="s">
        <v>96</v>
      </c>
      <c r="C21" s="315">
        <v>0</v>
      </c>
      <c r="D21" s="392"/>
      <c r="E21" s="393"/>
      <c r="F21" s="393"/>
      <c r="G21" s="393"/>
      <c r="H21" s="393"/>
      <c r="I21" s="426">
        <f t="shared" si="0"/>
        <v>0</v>
      </c>
    </row>
    <row r="22" spans="1:12" s="32" customFormat="1" ht="24.75" customHeight="1" thickBot="1">
      <c r="A22" s="193" t="s">
        <v>78</v>
      </c>
      <c r="B22" s="205" t="s">
        <v>111</v>
      </c>
      <c r="C22" s="316">
        <f aca="true" t="shared" si="4" ref="C22:I22">C20-C21</f>
        <v>0</v>
      </c>
      <c r="D22" s="324">
        <f t="shared" si="4"/>
        <v>0</v>
      </c>
      <c r="E22" s="206">
        <f t="shared" si="4"/>
        <v>0</v>
      </c>
      <c r="F22" s="206">
        <f t="shared" si="4"/>
        <v>0</v>
      </c>
      <c r="G22" s="206">
        <f t="shared" si="4"/>
        <v>0</v>
      </c>
      <c r="H22" s="206">
        <f t="shared" si="4"/>
        <v>0</v>
      </c>
      <c r="I22" s="761">
        <f t="shared" si="4"/>
        <v>0</v>
      </c>
      <c r="L22" s="131"/>
    </row>
    <row r="23" spans="1:12" s="32" customFormat="1" ht="24.75" customHeight="1" thickBot="1">
      <c r="A23" s="193" t="s">
        <v>79</v>
      </c>
      <c r="B23" s="212" t="s">
        <v>98</v>
      </c>
      <c r="C23" s="908">
        <f aca="true" t="shared" si="5" ref="C23:H23">C19+C22</f>
        <v>0</v>
      </c>
      <c r="D23" s="327">
        <f t="shared" si="5"/>
        <v>0</v>
      </c>
      <c r="E23" s="213">
        <f t="shared" si="5"/>
        <v>0</v>
      </c>
      <c r="F23" s="213">
        <f t="shared" si="5"/>
        <v>0</v>
      </c>
      <c r="G23" s="213">
        <f t="shared" si="5"/>
        <v>0</v>
      </c>
      <c r="H23" s="213">
        <f t="shared" si="5"/>
        <v>0</v>
      </c>
      <c r="I23" s="207">
        <f>SUM(C23:F23)</f>
        <v>0</v>
      </c>
      <c r="L23" s="131"/>
    </row>
    <row r="24" spans="1:9" s="32" customFormat="1" ht="24.75" customHeight="1" thickBot="1">
      <c r="A24" s="194" t="s">
        <v>80</v>
      </c>
      <c r="B24" s="205" t="s">
        <v>99</v>
      </c>
      <c r="C24" s="527">
        <f aca="true" t="shared" si="6" ref="C24:H24">C16+C23</f>
        <v>3057376064</v>
      </c>
      <c r="D24" s="324">
        <f t="shared" si="6"/>
        <v>1998231</v>
      </c>
      <c r="E24" s="206">
        <f t="shared" si="6"/>
        <v>1034805</v>
      </c>
      <c r="F24" s="206">
        <f t="shared" si="6"/>
        <v>4581088</v>
      </c>
      <c r="G24" s="206">
        <f t="shared" si="6"/>
        <v>116779</v>
      </c>
      <c r="H24" s="206">
        <f t="shared" si="6"/>
        <v>2732566</v>
      </c>
      <c r="I24" s="207">
        <f>SUM(C24:H24)</f>
        <v>3067839533</v>
      </c>
    </row>
    <row r="25" spans="1:12" s="32" customFormat="1" ht="24.75" customHeight="1" thickBot="1">
      <c r="A25" s="193" t="s">
        <v>81</v>
      </c>
      <c r="B25" s="212" t="s">
        <v>100</v>
      </c>
      <c r="C25" s="682">
        <v>2407148919</v>
      </c>
      <c r="D25" s="327"/>
      <c r="E25" s="213"/>
      <c r="F25" s="213"/>
      <c r="G25" s="213"/>
      <c r="H25" s="213"/>
      <c r="I25" s="207">
        <f>SUM(C25:H25)</f>
        <v>2407148919</v>
      </c>
      <c r="L25" s="912"/>
    </row>
    <row r="26" spans="1:9" s="32" customFormat="1" ht="24.75" customHeight="1" thickBot="1">
      <c r="A26" s="194" t="s">
        <v>82</v>
      </c>
      <c r="B26" s="205" t="s">
        <v>101</v>
      </c>
      <c r="C26" s="527">
        <f>C24-C25</f>
        <v>650227145</v>
      </c>
      <c r="D26" s="913">
        <f>D16-D25</f>
        <v>1998231</v>
      </c>
      <c r="E26" s="914">
        <f>E16-E25</f>
        <v>1034805</v>
      </c>
      <c r="F26" s="914">
        <f>F16-F25</f>
        <v>4581088</v>
      </c>
      <c r="G26" s="914">
        <f>G16-G25</f>
        <v>116779</v>
      </c>
      <c r="H26" s="914">
        <f>H16-H25</f>
        <v>2732566</v>
      </c>
      <c r="I26" s="207">
        <f>SUM(C26:H26)</f>
        <v>660690614</v>
      </c>
    </row>
    <row r="27" spans="1:9" s="32" customFormat="1" ht="24.75" customHeight="1" thickBot="1">
      <c r="A27" s="193" t="s">
        <v>83</v>
      </c>
      <c r="B27" s="205" t="s">
        <v>102</v>
      </c>
      <c r="C27" s="316">
        <f aca="true" t="shared" si="7" ref="C27:H27">C23*0.1</f>
        <v>0</v>
      </c>
      <c r="D27" s="324">
        <f t="shared" si="7"/>
        <v>0</v>
      </c>
      <c r="E27" s="206">
        <f t="shared" si="7"/>
        <v>0</v>
      </c>
      <c r="F27" s="206">
        <f t="shared" si="7"/>
        <v>0</v>
      </c>
      <c r="G27" s="206">
        <f t="shared" si="7"/>
        <v>0</v>
      </c>
      <c r="H27" s="206">
        <f t="shared" si="7"/>
        <v>0</v>
      </c>
      <c r="I27" s="207">
        <f>SUM(C27:F27)</f>
        <v>0</v>
      </c>
    </row>
    <row r="28" spans="1:9" s="32" customFormat="1" ht="24.75" customHeight="1" thickBot="1">
      <c r="A28" s="193" t="s">
        <v>84</v>
      </c>
      <c r="B28" s="205" t="s">
        <v>103</v>
      </c>
      <c r="C28" s="316">
        <f aca="true" t="shared" si="8" ref="C28:H28">C23-C27</f>
        <v>0</v>
      </c>
      <c r="D28" s="328">
        <f t="shared" si="8"/>
        <v>0</v>
      </c>
      <c r="E28" s="214">
        <f t="shared" si="8"/>
        <v>0</v>
      </c>
      <c r="F28" s="214">
        <f t="shared" si="8"/>
        <v>0</v>
      </c>
      <c r="G28" s="214">
        <f t="shared" si="8"/>
        <v>0</v>
      </c>
      <c r="H28" s="214">
        <f t="shared" si="8"/>
        <v>0</v>
      </c>
      <c r="I28" s="215">
        <f>SUM(C28:F28)</f>
        <v>0</v>
      </c>
    </row>
    <row r="29" spans="4:8" ht="12.75">
      <c r="D29" s="320"/>
      <c r="E29" s="320"/>
      <c r="F29" s="320"/>
      <c r="G29" s="320"/>
      <c r="H29" s="320"/>
    </row>
    <row r="30" ht="12.75">
      <c r="B30" s="32" t="s">
        <v>735</v>
      </c>
    </row>
    <row r="31" spans="2:23" ht="12.75">
      <c r="B31" s="755" t="s">
        <v>1658</v>
      </c>
      <c r="C31" s="1199">
        <v>43376844</v>
      </c>
      <c r="D31" s="681"/>
      <c r="E31" s="681"/>
      <c r="F31" s="681"/>
      <c r="G31" s="681"/>
      <c r="H31" s="681"/>
      <c r="I31" s="681"/>
      <c r="J31" s="588"/>
      <c r="K31" s="588"/>
      <c r="L31" s="588"/>
      <c r="M31" s="588"/>
      <c r="N31" s="588"/>
      <c r="O31" s="588"/>
      <c r="P31" s="588"/>
      <c r="Q31" s="588"/>
      <c r="R31" s="588"/>
      <c r="S31" s="588"/>
      <c r="T31" s="588"/>
      <c r="U31" s="588"/>
      <c r="V31" s="588"/>
      <c r="W31" s="91"/>
    </row>
    <row r="32" spans="2:23" ht="12.75">
      <c r="B32" s="755" t="s">
        <v>1659</v>
      </c>
      <c r="C32" s="1199">
        <v>115758017</v>
      </c>
      <c r="D32" s="681"/>
      <c r="E32" s="953"/>
      <c r="F32" s="953"/>
      <c r="G32" s="953"/>
      <c r="H32" s="953"/>
      <c r="I32" s="953"/>
      <c r="J32" s="589"/>
      <c r="K32" s="589"/>
      <c r="L32" s="589"/>
      <c r="M32" s="589"/>
      <c r="N32" s="589"/>
      <c r="O32" s="589"/>
      <c r="P32" s="589"/>
      <c r="Q32" s="589"/>
      <c r="R32" s="589"/>
      <c r="S32" s="588"/>
      <c r="T32" s="588"/>
      <c r="U32" s="590"/>
      <c r="V32" s="590"/>
      <c r="W32" s="91"/>
    </row>
    <row r="33" spans="2:23" ht="12.75">
      <c r="B33" s="755" t="s">
        <v>1660</v>
      </c>
      <c r="C33" s="1199">
        <v>844300</v>
      </c>
      <c r="D33" s="681"/>
      <c r="E33" s="953"/>
      <c r="F33" s="953"/>
      <c r="G33" s="953"/>
      <c r="H33" s="953"/>
      <c r="I33" s="953"/>
      <c r="J33" s="589"/>
      <c r="K33" s="589"/>
      <c r="L33" s="589"/>
      <c r="M33" s="589"/>
      <c r="N33" s="589"/>
      <c r="O33" s="589"/>
      <c r="P33" s="589"/>
      <c r="Q33" s="589"/>
      <c r="R33" s="589"/>
      <c r="S33" s="588"/>
      <c r="T33" s="588"/>
      <c r="U33" s="590"/>
      <c r="V33" s="590"/>
      <c r="W33" s="91"/>
    </row>
    <row r="34" spans="2:23" ht="12.75">
      <c r="B34" s="755" t="s">
        <v>1661</v>
      </c>
      <c r="C34" s="1199">
        <v>400000000</v>
      </c>
      <c r="D34" s="681"/>
      <c r="E34" s="954"/>
      <c r="F34" s="954"/>
      <c r="G34" s="954"/>
      <c r="H34" s="954"/>
      <c r="I34" s="954"/>
      <c r="J34" s="591"/>
      <c r="K34" s="591"/>
      <c r="L34" s="591"/>
      <c r="M34" s="591"/>
      <c r="N34" s="591"/>
      <c r="O34" s="591"/>
      <c r="P34" s="591"/>
      <c r="Q34" s="591"/>
      <c r="R34" s="591"/>
      <c r="S34" s="590"/>
      <c r="T34" s="590"/>
      <c r="U34" s="590"/>
      <c r="V34" s="590"/>
      <c r="W34" s="91"/>
    </row>
    <row r="35" spans="2:23" ht="12.75">
      <c r="B35" s="755" t="s">
        <v>1662</v>
      </c>
      <c r="C35" s="1199">
        <v>1024828487</v>
      </c>
      <c r="D35" s="681"/>
      <c r="E35" s="953"/>
      <c r="F35" s="953"/>
      <c r="G35" s="953"/>
      <c r="H35" s="953"/>
      <c r="I35" s="953"/>
      <c r="J35" s="589"/>
      <c r="K35" s="589"/>
      <c r="L35" s="589"/>
      <c r="M35" s="589"/>
      <c r="N35" s="589"/>
      <c r="O35" s="589"/>
      <c r="P35" s="589"/>
      <c r="Q35" s="589"/>
      <c r="R35" s="589"/>
      <c r="S35" s="590"/>
      <c r="T35" s="590"/>
      <c r="U35" s="590"/>
      <c r="V35" s="590"/>
      <c r="W35" s="91"/>
    </row>
    <row r="36" spans="2:23" ht="12.75">
      <c r="B36" s="755" t="s">
        <v>1663</v>
      </c>
      <c r="C36" s="1199">
        <v>66725389</v>
      </c>
      <c r="D36" s="681"/>
      <c r="E36" s="954"/>
      <c r="F36" s="954"/>
      <c r="G36" s="954"/>
      <c r="H36" s="954"/>
      <c r="I36" s="954"/>
      <c r="J36" s="591"/>
      <c r="K36" s="591"/>
      <c r="L36" s="591"/>
      <c r="M36" s="591"/>
      <c r="N36" s="591"/>
      <c r="O36" s="591"/>
      <c r="P36" s="591"/>
      <c r="Q36" s="591"/>
      <c r="R36" s="591"/>
      <c r="S36" s="590"/>
      <c r="T36" s="590"/>
      <c r="U36" s="590"/>
      <c r="V36" s="590"/>
      <c r="W36" s="91"/>
    </row>
    <row r="37" spans="2:23" ht="12.75">
      <c r="B37" s="755" t="s">
        <v>1664</v>
      </c>
      <c r="C37" s="1199">
        <v>181642247</v>
      </c>
      <c r="D37" s="681"/>
      <c r="E37" s="953"/>
      <c r="F37" s="953"/>
      <c r="G37" s="953"/>
      <c r="H37" s="953"/>
      <c r="I37" s="953"/>
      <c r="J37" s="589"/>
      <c r="K37" s="589"/>
      <c r="L37" s="589"/>
      <c r="M37" s="589"/>
      <c r="N37" s="589"/>
      <c r="O37" s="589"/>
      <c r="P37" s="589"/>
      <c r="Q37" s="588"/>
      <c r="R37" s="588"/>
      <c r="S37" s="590"/>
      <c r="T37" s="590"/>
      <c r="U37" s="590"/>
      <c r="V37" s="590"/>
      <c r="W37" s="91"/>
    </row>
    <row r="38" spans="2:23" ht="12.75">
      <c r="B38" s="755" t="s">
        <v>1665</v>
      </c>
      <c r="C38" s="1199">
        <v>228785046</v>
      </c>
      <c r="D38" s="681"/>
      <c r="E38" s="953"/>
      <c r="F38" s="953"/>
      <c r="G38" s="953"/>
      <c r="H38" s="953"/>
      <c r="I38" s="953"/>
      <c r="J38" s="589"/>
      <c r="K38" s="589"/>
      <c r="L38" s="589"/>
      <c r="M38" s="589"/>
      <c r="N38" s="589"/>
      <c r="O38" s="589"/>
      <c r="P38" s="589"/>
      <c r="Q38" s="588"/>
      <c r="R38" s="588"/>
      <c r="S38" s="590"/>
      <c r="T38" s="590"/>
      <c r="U38" s="590"/>
      <c r="V38" s="590"/>
      <c r="W38" s="91"/>
    </row>
    <row r="39" spans="2:23" ht="12.75">
      <c r="B39" s="755" t="s">
        <v>1666</v>
      </c>
      <c r="C39" s="1199">
        <v>149982199</v>
      </c>
      <c r="D39" s="681"/>
      <c r="E39" s="953"/>
      <c r="F39" s="953"/>
      <c r="G39" s="953"/>
      <c r="H39" s="953"/>
      <c r="I39" s="953"/>
      <c r="J39" s="589"/>
      <c r="K39" s="589"/>
      <c r="L39" s="589"/>
      <c r="M39" s="589"/>
      <c r="N39" s="589"/>
      <c r="O39" s="589"/>
      <c r="P39" s="589"/>
      <c r="Q39" s="588"/>
      <c r="R39" s="588"/>
      <c r="S39" s="590"/>
      <c r="T39" s="590"/>
      <c r="U39" s="590"/>
      <c r="V39" s="590"/>
      <c r="W39" s="91"/>
    </row>
    <row r="40" spans="2:23" ht="12.75">
      <c r="B40" s="755" t="s">
        <v>1667</v>
      </c>
      <c r="C40" s="1199">
        <v>187438550</v>
      </c>
      <c r="D40" s="681"/>
      <c r="E40" s="953"/>
      <c r="F40" s="953"/>
      <c r="G40" s="953"/>
      <c r="H40" s="953"/>
      <c r="I40" s="953"/>
      <c r="J40" s="589"/>
      <c r="K40" s="589"/>
      <c r="L40" s="589"/>
      <c r="M40" s="589"/>
      <c r="N40" s="589"/>
      <c r="O40" s="589"/>
      <c r="P40" s="589"/>
      <c r="Q40" s="588"/>
      <c r="R40" s="588"/>
      <c r="S40" s="590"/>
      <c r="T40" s="590"/>
      <c r="U40" s="590"/>
      <c r="V40" s="590"/>
      <c r="W40" s="91"/>
    </row>
    <row r="41" spans="2:23" ht="12.75">
      <c r="B41" s="755" t="s">
        <v>1668</v>
      </c>
      <c r="C41" s="1199">
        <v>7767840</v>
      </c>
      <c r="D41" s="681"/>
      <c r="E41" s="953"/>
      <c r="F41" s="953"/>
      <c r="G41" s="953"/>
      <c r="H41" s="953"/>
      <c r="I41" s="953"/>
      <c r="J41" s="589"/>
      <c r="K41" s="589"/>
      <c r="L41" s="589"/>
      <c r="M41" s="589"/>
      <c r="N41" s="589"/>
      <c r="O41" s="589"/>
      <c r="P41" s="589"/>
      <c r="Q41" s="588"/>
      <c r="R41" s="588"/>
      <c r="S41" s="590"/>
      <c r="T41" s="590"/>
      <c r="U41" s="590"/>
      <c r="V41" s="590"/>
      <c r="W41" s="91"/>
    </row>
    <row r="42" spans="2:9" ht="12.75">
      <c r="B42" s="955" t="s">
        <v>176</v>
      </c>
      <c r="C42" s="956">
        <f aca="true" t="shared" si="9" ref="C42:I42">SUM(C31:C41)</f>
        <v>2407148919</v>
      </c>
      <c r="D42" s="956">
        <f t="shared" si="9"/>
        <v>0</v>
      </c>
      <c r="E42" s="956">
        <f t="shared" si="9"/>
        <v>0</v>
      </c>
      <c r="F42" s="956">
        <f t="shared" si="9"/>
        <v>0</v>
      </c>
      <c r="G42" s="956">
        <f t="shared" si="9"/>
        <v>0</v>
      </c>
      <c r="H42" s="956">
        <f t="shared" si="9"/>
        <v>0</v>
      </c>
      <c r="I42" s="956">
        <f t="shared" si="9"/>
        <v>0</v>
      </c>
    </row>
  </sheetData>
  <sheetProtection/>
  <mergeCells count="3">
    <mergeCell ref="B8:B9"/>
    <mergeCell ref="A8:A9"/>
    <mergeCell ref="A4:I4"/>
  </mergeCells>
  <printOptions horizontalCentered="1"/>
  <pageMargins left="0.1968503937007874" right="0.2362204724409449" top="0.15748031496062992" bottom="0.15748031496062992" header="0.1968503937007874" footer="0.15748031496062992"/>
  <pageSetup fitToHeight="1" fitToWidth="1"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41"/>
  <sheetViews>
    <sheetView zoomScalePageLayoutView="0" workbookViewId="0" topLeftCell="A9">
      <selection activeCell="M12" sqref="M12"/>
    </sheetView>
  </sheetViews>
  <sheetFormatPr defaultColWidth="9.00390625" defaultRowHeight="12.75"/>
  <cols>
    <col min="1" max="1" width="6.375" style="320" customWidth="1"/>
    <col min="2" max="2" width="32.75390625" style="320" customWidth="1"/>
    <col min="3" max="3" width="14.375" style="5" customWidth="1"/>
    <col min="4" max="4" width="15.75390625" style="5" customWidth="1"/>
    <col min="5" max="5" width="11.125" style="5" customWidth="1"/>
    <col min="6" max="16384" width="9.125" style="5" customWidth="1"/>
  </cols>
  <sheetData>
    <row r="1" ht="12.75">
      <c r="B1" s="370"/>
    </row>
    <row r="2" spans="2:4" ht="12.75">
      <c r="B2" s="370" t="s">
        <v>4</v>
      </c>
      <c r="C2" s="5" t="str">
        <f>'E.mérleg'!C1</f>
        <v>sz. melléklet a     /2024. (V.  .) önkormányzati rendelethez</v>
      </c>
      <c r="D2" s="6"/>
    </row>
    <row r="3" ht="12.75">
      <c r="D3" s="6"/>
    </row>
    <row r="4" ht="12.75">
      <c r="D4" s="6"/>
    </row>
    <row r="5" ht="12.75">
      <c r="B5" s="5"/>
    </row>
    <row r="6" spans="2:4" ht="12.75">
      <c r="B6" s="32" t="s">
        <v>254</v>
      </c>
      <c r="C6" s="32"/>
      <c r="D6" s="32"/>
    </row>
    <row r="7" spans="2:4" ht="12.75">
      <c r="B7" s="1215" t="s">
        <v>1304</v>
      </c>
      <c r="C7" s="1215"/>
      <c r="D7" s="1215"/>
    </row>
    <row r="8" spans="2:4" ht="12.75">
      <c r="B8" s="7"/>
      <c r="C8" s="7"/>
      <c r="D8" s="7"/>
    </row>
    <row r="9" spans="2:4" ht="12.75">
      <c r="B9" s="7"/>
      <c r="C9" s="7"/>
      <c r="D9" s="7"/>
    </row>
    <row r="10" spans="2:4" ht="12.75">
      <c r="B10" s="7"/>
      <c r="C10" s="7"/>
      <c r="D10" s="7"/>
    </row>
    <row r="11" ht="13.5" thickBot="1"/>
    <row r="12" spans="2:4" ht="144.75" customHeight="1">
      <c r="B12" s="1260"/>
      <c r="C12" s="1258" t="s">
        <v>1305</v>
      </c>
      <c r="D12" s="1262" t="s">
        <v>1306</v>
      </c>
    </row>
    <row r="13" spans="2:4" ht="13.5" thickBot="1">
      <c r="B13" s="1261"/>
      <c r="C13" s="1259"/>
      <c r="D13" s="1263"/>
    </row>
    <row r="14" spans="1:4" ht="12.75">
      <c r="A14" s="42"/>
      <c r="B14" s="405" t="s">
        <v>787</v>
      </c>
      <c r="C14" s="675">
        <v>32</v>
      </c>
      <c r="D14" s="572">
        <v>38</v>
      </c>
    </row>
    <row r="15" spans="1:4" ht="12.75" customHeight="1">
      <c r="A15" s="42"/>
      <c r="B15" s="406"/>
      <c r="C15" s="676"/>
      <c r="D15" s="410"/>
    </row>
    <row r="16" spans="1:4" ht="12.75">
      <c r="A16" s="42"/>
      <c r="B16" s="407" t="s">
        <v>241</v>
      </c>
      <c r="C16" s="676">
        <v>5</v>
      </c>
      <c r="D16" s="410">
        <v>5</v>
      </c>
    </row>
    <row r="17" spans="1:4" ht="12.75">
      <c r="A17" s="42"/>
      <c r="B17" s="406"/>
      <c r="C17" s="676"/>
      <c r="D17" s="410"/>
    </row>
    <row r="18" spans="1:4" ht="12.75">
      <c r="A18" s="42"/>
      <c r="B18" s="407" t="s">
        <v>1149</v>
      </c>
      <c r="C18" s="676">
        <v>34</v>
      </c>
      <c r="D18" s="410">
        <v>39</v>
      </c>
    </row>
    <row r="19" spans="1:4" ht="12.75">
      <c r="A19" s="42"/>
      <c r="B19" s="406"/>
      <c r="C19" s="676"/>
      <c r="D19" s="410"/>
    </row>
    <row r="20" spans="1:4" ht="12.75">
      <c r="A20" s="42"/>
      <c r="B20" s="407" t="s">
        <v>398</v>
      </c>
      <c r="C20" s="676">
        <v>65</v>
      </c>
      <c r="D20" s="410">
        <v>72</v>
      </c>
    </row>
    <row r="21" spans="1:4" ht="12.75">
      <c r="A21" s="42"/>
      <c r="B21" s="406"/>
      <c r="C21" s="676"/>
      <c r="D21" s="410"/>
    </row>
    <row r="22" spans="1:4" ht="12.75">
      <c r="A22" s="42"/>
      <c r="B22" s="407" t="s">
        <v>414</v>
      </c>
      <c r="C22" s="573">
        <v>24</v>
      </c>
      <c r="D22" s="410">
        <v>24</v>
      </c>
    </row>
    <row r="23" spans="1:4" ht="12.75">
      <c r="A23" s="42"/>
      <c r="B23" s="406"/>
      <c r="C23" s="676"/>
      <c r="D23" s="410"/>
    </row>
    <row r="24" spans="1:4" ht="12.75">
      <c r="A24" s="381"/>
      <c r="B24" s="407" t="s">
        <v>397</v>
      </c>
      <c r="C24" s="676">
        <v>22</v>
      </c>
      <c r="D24" s="410">
        <v>25</v>
      </c>
    </row>
    <row r="25" spans="1:4" ht="13.5" thickBot="1">
      <c r="A25" s="42"/>
      <c r="B25" s="408"/>
      <c r="C25" s="677"/>
      <c r="D25" s="411"/>
    </row>
    <row r="26" spans="1:4" ht="13.5" thickBot="1">
      <c r="A26" s="42"/>
      <c r="B26" s="409" t="s">
        <v>293</v>
      </c>
      <c r="C26" s="413">
        <f>SUM(C14:C25)</f>
        <v>182</v>
      </c>
      <c r="D26" s="412">
        <f>SUM(D14:D25)</f>
        <v>203</v>
      </c>
    </row>
    <row r="27" ht="12.75">
      <c r="B27" s="382"/>
    </row>
    <row r="28" ht="12.75">
      <c r="B28" s="5"/>
    </row>
    <row r="29" spans="1:2" ht="12.75">
      <c r="A29" s="383"/>
      <c r="B29" s="383"/>
    </row>
    <row r="30" spans="1:2" ht="12.75">
      <c r="A30" s="383"/>
      <c r="B30" s="5"/>
    </row>
    <row r="31" spans="1:2" ht="12.75">
      <c r="A31" s="383"/>
      <c r="B31" s="384"/>
    </row>
    <row r="32" spans="1:2" ht="12.75">
      <c r="A32" s="383"/>
      <c r="B32" s="5"/>
    </row>
    <row r="33" spans="1:2" ht="12.75">
      <c r="A33" s="383"/>
      <c r="B33" s="384"/>
    </row>
    <row r="34" spans="1:2" ht="12.75">
      <c r="A34" s="383"/>
      <c r="B34" s="5"/>
    </row>
    <row r="35" spans="1:2" ht="12.75">
      <c r="A35" s="383"/>
      <c r="B35" s="383"/>
    </row>
    <row r="36" spans="1:2" ht="12.75">
      <c r="A36" s="383"/>
      <c r="B36" s="5"/>
    </row>
    <row r="37" spans="1:2" ht="12.75">
      <c r="A37" s="383"/>
      <c r="B37" s="383"/>
    </row>
    <row r="38" spans="1:2" ht="12.75">
      <c r="A38" s="383"/>
      <c r="B38" s="383"/>
    </row>
    <row r="39" spans="1:2" ht="12.75">
      <c r="A39" s="383"/>
      <c r="B39" s="383"/>
    </row>
    <row r="40" spans="1:2" ht="12.75">
      <c r="A40" s="383"/>
      <c r="B40" s="383"/>
    </row>
    <row r="41" spans="1:2" ht="12.75">
      <c r="A41" s="383"/>
      <c r="B41" s="383"/>
    </row>
  </sheetData>
  <sheetProtection/>
  <mergeCells count="4">
    <mergeCell ref="C12:C13"/>
    <mergeCell ref="B12:B13"/>
    <mergeCell ref="D12:D13"/>
    <mergeCell ref="B7:D7"/>
  </mergeCells>
  <printOptions horizontalCentered="1"/>
  <pageMargins left="1.08" right="0.15748031496062992" top="0.7480314960629921" bottom="0.7480314960629921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195"/>
  <sheetViews>
    <sheetView zoomScalePageLayoutView="0" workbookViewId="0" topLeftCell="A174">
      <selection activeCell="F170" sqref="F170"/>
    </sheetView>
  </sheetViews>
  <sheetFormatPr defaultColWidth="14.75390625" defaultRowHeight="12.75"/>
  <cols>
    <col min="1" max="1" width="9.625" style="276" customWidth="1"/>
    <col min="2" max="2" width="49.25390625" style="264" customWidth="1"/>
    <col min="3" max="3" width="13.375" style="264" bestFit="1" customWidth="1"/>
    <col min="4" max="4" width="15.125" style="264" bestFit="1" customWidth="1"/>
    <col min="5" max="5" width="14.375" style="264" bestFit="1" customWidth="1"/>
    <col min="6" max="6" width="14.375" style="264" customWidth="1"/>
    <col min="7" max="18" width="14.75390625" style="264" customWidth="1"/>
    <col min="19" max="16384" width="14.75390625" style="264" customWidth="1"/>
  </cols>
  <sheetData>
    <row r="1" spans="1:4" ht="12">
      <c r="A1" s="265" t="s">
        <v>231</v>
      </c>
      <c r="B1" s="262" t="str">
        <f>'E.mérleg'!C1</f>
        <v>sz. melléklet a     /2024. (V.  .) önkormányzati rendelethez</v>
      </c>
      <c r="C1" s="263"/>
      <c r="D1" s="263"/>
    </row>
    <row r="2" spans="1:4" ht="8.25" customHeight="1">
      <c r="A2" s="265"/>
      <c r="B2" s="262"/>
      <c r="C2" s="263"/>
      <c r="D2" s="263"/>
    </row>
    <row r="3" spans="1:4" ht="12">
      <c r="A3" s="1289" t="s">
        <v>1307</v>
      </c>
      <c r="B3" s="1289"/>
      <c r="C3" s="1289"/>
      <c r="D3" s="1289"/>
    </row>
    <row r="4" spans="1:5" ht="9" customHeight="1">
      <c r="A4" s="1289"/>
      <c r="B4" s="1289"/>
      <c r="C4" s="1289"/>
      <c r="D4" s="1289"/>
      <c r="E4" s="266"/>
    </row>
    <row r="5" spans="1:20" ht="12.75" thickBot="1">
      <c r="A5" s="261"/>
      <c r="B5" s="263"/>
      <c r="C5" s="265"/>
      <c r="D5" s="265"/>
      <c r="F5" s="265"/>
      <c r="T5" s="1111" t="s">
        <v>267</v>
      </c>
    </row>
    <row r="6" spans="1:24" ht="12.75" customHeight="1" thickBot="1">
      <c r="A6" s="1299" t="s">
        <v>113</v>
      </c>
      <c r="B6" s="1295" t="s">
        <v>32</v>
      </c>
      <c r="C6" s="1296"/>
      <c r="D6" s="1322" t="s">
        <v>1608</v>
      </c>
      <c r="E6" s="1301"/>
      <c r="F6" s="1302"/>
      <c r="G6" s="1301" t="s">
        <v>1597</v>
      </c>
      <c r="H6" s="1301"/>
      <c r="I6" s="1302"/>
      <c r="J6" s="1314" t="s">
        <v>1605</v>
      </c>
      <c r="K6" s="1315"/>
      <c r="L6" s="1316"/>
      <c r="M6" s="1314" t="s">
        <v>1598</v>
      </c>
      <c r="N6" s="1315"/>
      <c r="O6" s="1316"/>
      <c r="P6" s="1314" t="s">
        <v>1599</v>
      </c>
      <c r="Q6" s="1315"/>
      <c r="R6" s="1316"/>
      <c r="S6" s="1314" t="s">
        <v>1600</v>
      </c>
      <c r="T6" s="1315"/>
      <c r="U6" s="1316"/>
      <c r="V6" s="1314" t="s">
        <v>1601</v>
      </c>
      <c r="W6" s="1315"/>
      <c r="X6" s="1316"/>
    </row>
    <row r="7" spans="1:24" ht="30.75" customHeight="1" thickBot="1">
      <c r="A7" s="1300"/>
      <c r="B7" s="1297"/>
      <c r="C7" s="1298"/>
      <c r="D7" s="1137" t="s">
        <v>437</v>
      </c>
      <c r="E7" s="1086" t="s">
        <v>438</v>
      </c>
      <c r="F7" s="267" t="s">
        <v>439</v>
      </c>
      <c r="G7" s="267" t="s">
        <v>437</v>
      </c>
      <c r="H7" s="267" t="s">
        <v>438</v>
      </c>
      <c r="I7" s="267" t="s">
        <v>439</v>
      </c>
      <c r="J7" s="267" t="s">
        <v>437</v>
      </c>
      <c r="K7" s="267" t="s">
        <v>438</v>
      </c>
      <c r="L7" s="267" t="s">
        <v>439</v>
      </c>
      <c r="M7" s="267" t="s">
        <v>437</v>
      </c>
      <c r="N7" s="267" t="s">
        <v>438</v>
      </c>
      <c r="O7" s="267" t="s">
        <v>439</v>
      </c>
      <c r="P7" s="267" t="s">
        <v>437</v>
      </c>
      <c r="Q7" s="267" t="s">
        <v>438</v>
      </c>
      <c r="R7" s="267" t="s">
        <v>439</v>
      </c>
      <c r="S7" s="267" t="s">
        <v>437</v>
      </c>
      <c r="T7" s="267" t="s">
        <v>438</v>
      </c>
      <c r="U7" s="267" t="s">
        <v>439</v>
      </c>
      <c r="V7" s="267" t="s">
        <v>437</v>
      </c>
      <c r="W7" s="267" t="s">
        <v>438</v>
      </c>
      <c r="X7" s="267" t="s">
        <v>439</v>
      </c>
    </row>
    <row r="8" spans="1:25" ht="13.5" customHeight="1" thickBot="1">
      <c r="A8" s="268" t="s">
        <v>119</v>
      </c>
      <c r="B8" s="1293" t="s">
        <v>120</v>
      </c>
      <c r="C8" s="1294"/>
      <c r="D8" s="1138">
        <f>G8+J8+M8+P8+S8+V8</f>
        <v>9561402745</v>
      </c>
      <c r="E8" s="1123">
        <f>H8+K8+N8+Q8+T8+W8</f>
        <v>2304485853</v>
      </c>
      <c r="F8" s="1088">
        <f>I8+L8+O8+R8+U8+X8</f>
        <v>7256916892</v>
      </c>
      <c r="G8" s="1088">
        <f aca="true" t="shared" si="0" ref="G8:X8">G9+G18+G119</f>
        <v>9472255403</v>
      </c>
      <c r="H8" s="1088">
        <f t="shared" si="0"/>
        <v>2234648307</v>
      </c>
      <c r="I8" s="1088">
        <f t="shared" si="0"/>
        <v>7237607096</v>
      </c>
      <c r="J8" s="1088">
        <f t="shared" si="0"/>
        <v>19850433</v>
      </c>
      <c r="K8" s="1088">
        <f t="shared" si="0"/>
        <v>18689382</v>
      </c>
      <c r="L8" s="1088">
        <f t="shared" si="0"/>
        <v>1161051</v>
      </c>
      <c r="M8" s="1088">
        <f t="shared" si="0"/>
        <v>8112492</v>
      </c>
      <c r="N8" s="1088">
        <f t="shared" si="0"/>
        <v>5501613</v>
      </c>
      <c r="O8" s="1088">
        <f t="shared" si="0"/>
        <v>2610879</v>
      </c>
      <c r="P8" s="1088">
        <f t="shared" si="0"/>
        <v>36541387</v>
      </c>
      <c r="Q8" s="1088">
        <f t="shared" si="0"/>
        <v>26720259</v>
      </c>
      <c r="R8" s="1088">
        <f t="shared" si="0"/>
        <v>9821128</v>
      </c>
      <c r="S8" s="1088">
        <f t="shared" si="0"/>
        <v>8241893</v>
      </c>
      <c r="T8" s="1088">
        <f t="shared" si="0"/>
        <v>4980696</v>
      </c>
      <c r="U8" s="1088">
        <f t="shared" si="0"/>
        <v>3261197</v>
      </c>
      <c r="V8" s="1088">
        <f t="shared" si="0"/>
        <v>16401137</v>
      </c>
      <c r="W8" s="1088">
        <f t="shared" si="0"/>
        <v>13945596</v>
      </c>
      <c r="X8" s="1088">
        <f t="shared" si="0"/>
        <v>2455541</v>
      </c>
      <c r="Y8" s="587"/>
    </row>
    <row r="9" spans="1:25" ht="13.5" customHeight="1" thickBot="1">
      <c r="A9" s="268" t="s">
        <v>121</v>
      </c>
      <c r="B9" s="1277" t="s">
        <v>122</v>
      </c>
      <c r="C9" s="1278"/>
      <c r="D9" s="1138">
        <f aca="true" t="shared" si="1" ref="D9:D72">G9+J9+M9+P9+S9+V9</f>
        <v>79706464</v>
      </c>
      <c r="E9" s="1123">
        <f aca="true" t="shared" si="2" ref="E9:E72">H9+K9+N9+Q9+T9+W9</f>
        <v>52971265</v>
      </c>
      <c r="F9" s="1088">
        <f aca="true" t="shared" si="3" ref="F9:F72">I9+L9+O9+R9+U9+X9</f>
        <v>26735199</v>
      </c>
      <c r="G9" s="1089">
        <f aca="true" t="shared" si="4" ref="G9:X9">SUM(G10:G17)</f>
        <v>77421082</v>
      </c>
      <c r="H9" s="1089">
        <f t="shared" si="4"/>
        <v>50814104</v>
      </c>
      <c r="I9" s="1089">
        <f t="shared" si="4"/>
        <v>26606978</v>
      </c>
      <c r="J9" s="1089">
        <f t="shared" si="4"/>
        <v>2069584</v>
      </c>
      <c r="K9" s="1089">
        <f t="shared" si="4"/>
        <v>2069584</v>
      </c>
      <c r="L9" s="1089">
        <f t="shared" si="4"/>
        <v>0</v>
      </c>
      <c r="M9" s="1089">
        <f t="shared" si="4"/>
        <v>207144</v>
      </c>
      <c r="N9" s="1089">
        <f t="shared" si="4"/>
        <v>81813</v>
      </c>
      <c r="O9" s="1089">
        <f t="shared" si="4"/>
        <v>125331</v>
      </c>
      <c r="P9" s="1089">
        <f t="shared" si="4"/>
        <v>0</v>
      </c>
      <c r="Q9" s="1089">
        <f t="shared" si="4"/>
        <v>0</v>
      </c>
      <c r="R9" s="1089">
        <f t="shared" si="4"/>
        <v>0</v>
      </c>
      <c r="S9" s="1089">
        <f t="shared" si="4"/>
        <v>0</v>
      </c>
      <c r="T9" s="1089">
        <f t="shared" si="4"/>
        <v>0</v>
      </c>
      <c r="U9" s="1089">
        <f t="shared" si="4"/>
        <v>0</v>
      </c>
      <c r="V9" s="1089">
        <f t="shared" si="4"/>
        <v>8654</v>
      </c>
      <c r="W9" s="1089">
        <f t="shared" si="4"/>
        <v>5764</v>
      </c>
      <c r="X9" s="1089">
        <f t="shared" si="4"/>
        <v>2890</v>
      </c>
      <c r="Y9" s="587"/>
    </row>
    <row r="10" spans="1:25" ht="13.5" customHeight="1">
      <c r="A10" s="269" t="s">
        <v>123</v>
      </c>
      <c r="B10" s="1290" t="s">
        <v>124</v>
      </c>
      <c r="C10" s="1291"/>
      <c r="D10" s="1139">
        <f t="shared" si="1"/>
        <v>0</v>
      </c>
      <c r="E10" s="1104">
        <f t="shared" si="2"/>
        <v>0</v>
      </c>
      <c r="F10" s="1125">
        <f t="shared" si="3"/>
        <v>0</v>
      </c>
      <c r="G10" s="1090"/>
      <c r="H10" s="1090"/>
      <c r="I10" s="1091">
        <f aca="true" t="shared" si="5" ref="I10:I17">G10-H10</f>
        <v>0</v>
      </c>
      <c r="J10" s="1090"/>
      <c r="K10" s="1090"/>
      <c r="L10" s="1091">
        <f aca="true" t="shared" si="6" ref="L10:L17">J10-K10</f>
        <v>0</v>
      </c>
      <c r="M10" s="1090"/>
      <c r="N10" s="1090"/>
      <c r="O10" s="1091">
        <f aca="true" t="shared" si="7" ref="O10:O17">M10-N10</f>
        <v>0</v>
      </c>
      <c r="P10" s="1090"/>
      <c r="Q10" s="1090"/>
      <c r="R10" s="1091">
        <f aca="true" t="shared" si="8" ref="R10:R17">P10-Q10</f>
        <v>0</v>
      </c>
      <c r="S10" s="1090"/>
      <c r="T10" s="1090"/>
      <c r="U10" s="1091">
        <f aca="true" t="shared" si="9" ref="U10:U17">S10-T10</f>
        <v>0</v>
      </c>
      <c r="V10" s="1090"/>
      <c r="W10" s="1090"/>
      <c r="X10" s="1091">
        <f aca="true" t="shared" si="10" ref="X10:X17">V10-W10</f>
        <v>0</v>
      </c>
      <c r="Y10" s="587"/>
    </row>
    <row r="11" spans="1:25" ht="13.5" customHeight="1">
      <c r="A11" s="270" t="s">
        <v>125</v>
      </c>
      <c r="B11" s="1292" t="s">
        <v>60</v>
      </c>
      <c r="C11" s="1269"/>
      <c r="D11" s="1140">
        <f t="shared" si="1"/>
        <v>19522144</v>
      </c>
      <c r="E11" s="1099">
        <f t="shared" si="2"/>
        <v>4049623</v>
      </c>
      <c r="F11" s="1144">
        <f t="shared" si="3"/>
        <v>15472521</v>
      </c>
      <c r="G11" s="1091">
        <v>19315000</v>
      </c>
      <c r="H11" s="1091">
        <v>3967810</v>
      </c>
      <c r="I11" s="1091">
        <f t="shared" si="5"/>
        <v>15347190</v>
      </c>
      <c r="J11" s="1091"/>
      <c r="K11" s="1091"/>
      <c r="L11" s="1091">
        <f t="shared" si="6"/>
        <v>0</v>
      </c>
      <c r="M11" s="1091">
        <v>207144</v>
      </c>
      <c r="N11" s="1091">
        <v>81813</v>
      </c>
      <c r="O11" s="1091">
        <f t="shared" si="7"/>
        <v>125331</v>
      </c>
      <c r="P11" s="1091"/>
      <c r="Q11" s="1091"/>
      <c r="R11" s="1091">
        <f t="shared" si="8"/>
        <v>0</v>
      </c>
      <c r="S11" s="1091"/>
      <c r="T11" s="1091"/>
      <c r="U11" s="1091">
        <f t="shared" si="9"/>
        <v>0</v>
      </c>
      <c r="V11" s="1091"/>
      <c r="W11" s="1091"/>
      <c r="X11" s="1091">
        <f t="shared" si="10"/>
        <v>0</v>
      </c>
      <c r="Y11" s="587"/>
    </row>
    <row r="12" spans="1:25" ht="13.5" customHeight="1">
      <c r="A12" s="271" t="s">
        <v>127</v>
      </c>
      <c r="B12" s="470" t="s">
        <v>440</v>
      </c>
      <c r="C12" s="1122"/>
      <c r="D12" s="1140">
        <f t="shared" si="1"/>
        <v>41888272</v>
      </c>
      <c r="E12" s="1099">
        <f t="shared" si="2"/>
        <v>41885382</v>
      </c>
      <c r="F12" s="1144">
        <f t="shared" si="3"/>
        <v>2890</v>
      </c>
      <c r="G12" s="1092">
        <v>41879618</v>
      </c>
      <c r="H12" s="1092">
        <v>41879618</v>
      </c>
      <c r="I12" s="1091">
        <f t="shared" si="5"/>
        <v>0</v>
      </c>
      <c r="J12" s="1092"/>
      <c r="K12" s="1092"/>
      <c r="L12" s="1091">
        <f t="shared" si="6"/>
        <v>0</v>
      </c>
      <c r="M12" s="1092"/>
      <c r="N12" s="1092"/>
      <c r="O12" s="1091">
        <f t="shared" si="7"/>
        <v>0</v>
      </c>
      <c r="P12" s="1092"/>
      <c r="Q12" s="1092"/>
      <c r="R12" s="1091">
        <f t="shared" si="8"/>
        <v>0</v>
      </c>
      <c r="S12" s="1092"/>
      <c r="T12" s="1092"/>
      <c r="U12" s="1091">
        <f t="shared" si="9"/>
        <v>0</v>
      </c>
      <c r="V12" s="1092">
        <v>8654</v>
      </c>
      <c r="W12" s="1092">
        <v>5764</v>
      </c>
      <c r="X12" s="1091">
        <f t="shared" si="10"/>
        <v>2890</v>
      </c>
      <c r="Y12" s="587"/>
    </row>
    <row r="13" spans="1:25" ht="12">
      <c r="A13" s="271" t="s">
        <v>459</v>
      </c>
      <c r="B13" s="1266" t="s">
        <v>885</v>
      </c>
      <c r="C13" s="1267"/>
      <c r="D13" s="1140">
        <f t="shared" si="1"/>
        <v>299134</v>
      </c>
      <c r="E13" s="1099">
        <f t="shared" si="2"/>
        <v>299134</v>
      </c>
      <c r="F13" s="1144">
        <f t="shared" si="3"/>
        <v>0</v>
      </c>
      <c r="G13" s="1092"/>
      <c r="H13" s="1092"/>
      <c r="I13" s="1091">
        <f t="shared" si="5"/>
        <v>0</v>
      </c>
      <c r="J13" s="1092">
        <v>299134</v>
      </c>
      <c r="K13" s="1092">
        <v>299134</v>
      </c>
      <c r="L13" s="1091">
        <f t="shared" si="6"/>
        <v>0</v>
      </c>
      <c r="M13" s="1092"/>
      <c r="N13" s="1092"/>
      <c r="O13" s="1091">
        <f t="shared" si="7"/>
        <v>0</v>
      </c>
      <c r="P13" s="1092"/>
      <c r="Q13" s="1092"/>
      <c r="R13" s="1091">
        <f t="shared" si="8"/>
        <v>0</v>
      </c>
      <c r="S13" s="1092"/>
      <c r="T13" s="1092"/>
      <c r="U13" s="1091">
        <f t="shared" si="9"/>
        <v>0</v>
      </c>
      <c r="V13" s="1092"/>
      <c r="W13" s="1092"/>
      <c r="X13" s="1091">
        <f t="shared" si="10"/>
        <v>0</v>
      </c>
      <c r="Y13" s="587"/>
    </row>
    <row r="14" spans="1:25" ht="12">
      <c r="A14" s="271" t="s">
        <v>459</v>
      </c>
      <c r="B14" s="1266" t="s">
        <v>887</v>
      </c>
      <c r="C14" s="1267"/>
      <c r="D14" s="1140">
        <f t="shared" si="1"/>
        <v>1124914</v>
      </c>
      <c r="E14" s="1099">
        <f t="shared" si="2"/>
        <v>1124914</v>
      </c>
      <c r="F14" s="1144">
        <f t="shared" si="3"/>
        <v>0</v>
      </c>
      <c r="G14" s="1092"/>
      <c r="H14" s="1092"/>
      <c r="I14" s="1091">
        <f t="shared" si="5"/>
        <v>0</v>
      </c>
      <c r="J14" s="1092">
        <v>1124914</v>
      </c>
      <c r="K14" s="1092">
        <v>1124914</v>
      </c>
      <c r="L14" s="1091">
        <f t="shared" si="6"/>
        <v>0</v>
      </c>
      <c r="M14" s="1092"/>
      <c r="N14" s="1092"/>
      <c r="O14" s="1091">
        <f t="shared" si="7"/>
        <v>0</v>
      </c>
      <c r="P14" s="1092"/>
      <c r="Q14" s="1092"/>
      <c r="R14" s="1091">
        <f t="shared" si="8"/>
        <v>0</v>
      </c>
      <c r="S14" s="1092"/>
      <c r="T14" s="1092"/>
      <c r="U14" s="1091">
        <f t="shared" si="9"/>
        <v>0</v>
      </c>
      <c r="V14" s="1092"/>
      <c r="W14" s="1092"/>
      <c r="X14" s="1091">
        <f t="shared" si="10"/>
        <v>0</v>
      </c>
      <c r="Y14" s="587"/>
    </row>
    <row r="15" spans="1:25" ht="12" customHeight="1">
      <c r="A15" s="271" t="s">
        <v>459</v>
      </c>
      <c r="B15" s="1266" t="s">
        <v>963</v>
      </c>
      <c r="C15" s="1267"/>
      <c r="D15" s="1140">
        <f t="shared" si="1"/>
        <v>645536</v>
      </c>
      <c r="E15" s="1099">
        <f t="shared" si="2"/>
        <v>645536</v>
      </c>
      <c r="F15" s="1144">
        <f t="shared" si="3"/>
        <v>0</v>
      </c>
      <c r="G15" s="1092"/>
      <c r="H15" s="1092"/>
      <c r="I15" s="1091">
        <f t="shared" si="5"/>
        <v>0</v>
      </c>
      <c r="J15" s="1092">
        <v>645536</v>
      </c>
      <c r="K15" s="1092">
        <v>645536</v>
      </c>
      <c r="L15" s="1091">
        <f t="shared" si="6"/>
        <v>0</v>
      </c>
      <c r="M15" s="1092"/>
      <c r="N15" s="1092"/>
      <c r="O15" s="1091">
        <f t="shared" si="7"/>
        <v>0</v>
      </c>
      <c r="P15" s="1092"/>
      <c r="Q15" s="1092"/>
      <c r="R15" s="1091">
        <f t="shared" si="8"/>
        <v>0</v>
      </c>
      <c r="S15" s="1092"/>
      <c r="T15" s="1092"/>
      <c r="U15" s="1091">
        <f t="shared" si="9"/>
        <v>0</v>
      </c>
      <c r="V15" s="1092"/>
      <c r="W15" s="1092"/>
      <c r="X15" s="1091">
        <f t="shared" si="10"/>
        <v>0</v>
      </c>
      <c r="Y15" s="587"/>
    </row>
    <row r="16" spans="1:25" ht="13.5" customHeight="1">
      <c r="A16" s="271" t="s">
        <v>460</v>
      </c>
      <c r="B16" s="1264" t="s">
        <v>61</v>
      </c>
      <c r="C16" s="1265"/>
      <c r="D16" s="1140">
        <f t="shared" si="1"/>
        <v>15088404</v>
      </c>
      <c r="E16" s="1099">
        <f t="shared" si="2"/>
        <v>3828616</v>
      </c>
      <c r="F16" s="1144">
        <f t="shared" si="3"/>
        <v>11259788</v>
      </c>
      <c r="G16" s="1092">
        <v>15088404</v>
      </c>
      <c r="H16" s="1092">
        <v>3828616</v>
      </c>
      <c r="I16" s="1091">
        <f t="shared" si="5"/>
        <v>11259788</v>
      </c>
      <c r="J16" s="1092"/>
      <c r="K16" s="1092"/>
      <c r="L16" s="1091">
        <f t="shared" si="6"/>
        <v>0</v>
      </c>
      <c r="M16" s="1092"/>
      <c r="N16" s="1092"/>
      <c r="O16" s="1091">
        <f t="shared" si="7"/>
        <v>0</v>
      </c>
      <c r="P16" s="1092"/>
      <c r="Q16" s="1092"/>
      <c r="R16" s="1091">
        <f t="shared" si="8"/>
        <v>0</v>
      </c>
      <c r="S16" s="1092"/>
      <c r="T16" s="1092"/>
      <c r="U16" s="1091">
        <f t="shared" si="9"/>
        <v>0</v>
      </c>
      <c r="V16" s="1092"/>
      <c r="W16" s="1092"/>
      <c r="X16" s="1091">
        <f t="shared" si="10"/>
        <v>0</v>
      </c>
      <c r="Y16" s="587"/>
    </row>
    <row r="17" spans="1:25" ht="13.5" customHeight="1" thickBot="1">
      <c r="A17" s="271" t="s">
        <v>886</v>
      </c>
      <c r="B17" s="1264" t="s">
        <v>441</v>
      </c>
      <c r="C17" s="1265"/>
      <c r="D17" s="1141">
        <f t="shared" si="1"/>
        <v>1138060</v>
      </c>
      <c r="E17" s="1149">
        <f t="shared" si="2"/>
        <v>1138060</v>
      </c>
      <c r="F17" s="1145">
        <f t="shared" si="3"/>
        <v>0</v>
      </c>
      <c r="G17" s="1092">
        <v>1138060</v>
      </c>
      <c r="H17" s="1092">
        <v>1138060</v>
      </c>
      <c r="I17" s="1091">
        <f t="shared" si="5"/>
        <v>0</v>
      </c>
      <c r="J17" s="1092"/>
      <c r="K17" s="1092"/>
      <c r="L17" s="1091">
        <f t="shared" si="6"/>
        <v>0</v>
      </c>
      <c r="M17" s="1092"/>
      <c r="N17" s="1092"/>
      <c r="O17" s="1091">
        <f t="shared" si="7"/>
        <v>0</v>
      </c>
      <c r="P17" s="1092"/>
      <c r="Q17" s="1092"/>
      <c r="R17" s="1091">
        <f t="shared" si="8"/>
        <v>0</v>
      </c>
      <c r="S17" s="1092"/>
      <c r="T17" s="1092"/>
      <c r="U17" s="1091">
        <f t="shared" si="9"/>
        <v>0</v>
      </c>
      <c r="V17" s="1092"/>
      <c r="W17" s="1092"/>
      <c r="X17" s="1091">
        <f t="shared" si="10"/>
        <v>0</v>
      </c>
      <c r="Y17" s="587"/>
    </row>
    <row r="18" spans="1:25" ht="13.5" customHeight="1" thickBot="1">
      <c r="A18" s="268" t="s">
        <v>129</v>
      </c>
      <c r="B18" s="1277" t="s">
        <v>130</v>
      </c>
      <c r="C18" s="1278"/>
      <c r="D18" s="1138">
        <f t="shared" si="1"/>
        <v>9475683489</v>
      </c>
      <c r="E18" s="1123">
        <f t="shared" si="2"/>
        <v>2251514588</v>
      </c>
      <c r="F18" s="1088">
        <f t="shared" si="3"/>
        <v>7224168901</v>
      </c>
      <c r="G18" s="1089">
        <f aca="true" t="shared" si="11" ref="G18:X18">G19+G52+G82</f>
        <v>9388821529</v>
      </c>
      <c r="H18" s="1089">
        <f t="shared" si="11"/>
        <v>2183834203</v>
      </c>
      <c r="I18" s="1089">
        <f t="shared" si="11"/>
        <v>7204987326</v>
      </c>
      <c r="J18" s="1089">
        <f t="shared" si="11"/>
        <v>17780849</v>
      </c>
      <c r="K18" s="1089">
        <f t="shared" si="11"/>
        <v>16619798</v>
      </c>
      <c r="L18" s="1089">
        <f t="shared" si="11"/>
        <v>1161051</v>
      </c>
      <c r="M18" s="1089">
        <f t="shared" si="11"/>
        <v>7905348</v>
      </c>
      <c r="N18" s="1089">
        <f t="shared" si="11"/>
        <v>5419800</v>
      </c>
      <c r="O18" s="1089">
        <f t="shared" si="11"/>
        <v>2485548</v>
      </c>
      <c r="P18" s="1089">
        <f t="shared" si="11"/>
        <v>36541387</v>
      </c>
      <c r="Q18" s="1089">
        <f t="shared" si="11"/>
        <v>26720259</v>
      </c>
      <c r="R18" s="1089">
        <f t="shared" si="11"/>
        <v>9821128</v>
      </c>
      <c r="S18" s="1089">
        <f t="shared" si="11"/>
        <v>8241893</v>
      </c>
      <c r="T18" s="1089">
        <f t="shared" si="11"/>
        <v>4980696</v>
      </c>
      <c r="U18" s="1089">
        <f t="shared" si="11"/>
        <v>3261197</v>
      </c>
      <c r="V18" s="1089">
        <f t="shared" si="11"/>
        <v>16392483</v>
      </c>
      <c r="W18" s="1089">
        <f t="shared" si="11"/>
        <v>13939832</v>
      </c>
      <c r="X18" s="1089">
        <f t="shared" si="11"/>
        <v>2452651</v>
      </c>
      <c r="Y18" s="587"/>
    </row>
    <row r="19" spans="1:25" ht="13.5" customHeight="1">
      <c r="A19" s="348" t="s">
        <v>131</v>
      </c>
      <c r="B19" s="1272" t="s">
        <v>132</v>
      </c>
      <c r="C19" s="1273"/>
      <c r="D19" s="1127">
        <f t="shared" si="1"/>
        <v>7872331822</v>
      </c>
      <c r="E19" s="1097">
        <f t="shared" si="2"/>
        <v>1897712926</v>
      </c>
      <c r="F19" s="1096">
        <f t="shared" si="3"/>
        <v>5974618896</v>
      </c>
      <c r="G19" s="1119">
        <f aca="true" t="shared" si="12" ref="G19:X19">G20+G31+G42</f>
        <v>7871274337</v>
      </c>
      <c r="H19" s="1093">
        <f t="shared" si="12"/>
        <v>1897584903</v>
      </c>
      <c r="I19" s="1093">
        <f t="shared" si="12"/>
        <v>5973689434</v>
      </c>
      <c r="J19" s="1093">
        <f t="shared" si="12"/>
        <v>0</v>
      </c>
      <c r="K19" s="1093">
        <f t="shared" si="12"/>
        <v>0</v>
      </c>
      <c r="L19" s="1093">
        <f t="shared" si="12"/>
        <v>0</v>
      </c>
      <c r="M19" s="1093">
        <f t="shared" si="12"/>
        <v>0</v>
      </c>
      <c r="N19" s="1093">
        <f t="shared" si="12"/>
        <v>0</v>
      </c>
      <c r="O19" s="1093">
        <f t="shared" si="12"/>
        <v>0</v>
      </c>
      <c r="P19" s="1093">
        <f t="shared" si="12"/>
        <v>0</v>
      </c>
      <c r="Q19" s="1093">
        <f t="shared" si="12"/>
        <v>0</v>
      </c>
      <c r="R19" s="1093">
        <f t="shared" si="12"/>
        <v>0</v>
      </c>
      <c r="S19" s="1093">
        <f t="shared" si="12"/>
        <v>0</v>
      </c>
      <c r="T19" s="1093">
        <f t="shared" si="12"/>
        <v>0</v>
      </c>
      <c r="U19" s="1093">
        <f t="shared" si="12"/>
        <v>0</v>
      </c>
      <c r="V19" s="1093">
        <f t="shared" si="12"/>
        <v>1057485</v>
      </c>
      <c r="W19" s="1093">
        <f t="shared" si="12"/>
        <v>128023</v>
      </c>
      <c r="X19" s="1093">
        <f t="shared" si="12"/>
        <v>929462</v>
      </c>
      <c r="Y19" s="587"/>
    </row>
    <row r="20" spans="1:25" ht="13.5" customHeight="1">
      <c r="A20" s="349" t="s">
        <v>123</v>
      </c>
      <c r="B20" s="1268" t="s">
        <v>846</v>
      </c>
      <c r="C20" s="1269"/>
      <c r="D20" s="1140">
        <f t="shared" si="1"/>
        <v>3457102466</v>
      </c>
      <c r="E20" s="1099">
        <f t="shared" si="2"/>
        <v>901250170</v>
      </c>
      <c r="F20" s="1144">
        <f t="shared" si="3"/>
        <v>2555852296</v>
      </c>
      <c r="G20" s="1091">
        <f>SUM(G21:G30)</f>
        <v>3457102466</v>
      </c>
      <c r="H20" s="1094">
        <f>SUM(H21:H30)</f>
        <v>901250170</v>
      </c>
      <c r="I20" s="1094">
        <f>G20-H20</f>
        <v>2555852296</v>
      </c>
      <c r="J20" s="1094">
        <f>SUM(J21:J30)</f>
        <v>0</v>
      </c>
      <c r="K20" s="1094">
        <f>SUM(K21:K30)</f>
        <v>0</v>
      </c>
      <c r="L20" s="1094">
        <f>J20-K20</f>
        <v>0</v>
      </c>
      <c r="M20" s="1094">
        <f>SUM(M21:M30)</f>
        <v>0</v>
      </c>
      <c r="N20" s="1094">
        <f>SUM(N21:N30)</f>
        <v>0</v>
      </c>
      <c r="O20" s="1094">
        <f>M20-N20</f>
        <v>0</v>
      </c>
      <c r="P20" s="1094">
        <f>SUM(P21:P30)</f>
        <v>0</v>
      </c>
      <c r="Q20" s="1094">
        <f>SUM(Q21:Q30)</f>
        <v>0</v>
      </c>
      <c r="R20" s="1094">
        <f>P20-Q20</f>
        <v>0</v>
      </c>
      <c r="S20" s="1094">
        <f>SUM(S21:S30)</f>
        <v>0</v>
      </c>
      <c r="T20" s="1094">
        <f>SUM(T21:T30)</f>
        <v>0</v>
      </c>
      <c r="U20" s="1094">
        <f>S20-T20</f>
        <v>0</v>
      </c>
      <c r="V20" s="1094">
        <f>SUM(V21:V30)</f>
        <v>0</v>
      </c>
      <c r="W20" s="1094">
        <f>SUM(W21:W30)</f>
        <v>0</v>
      </c>
      <c r="X20" s="1094">
        <f>V20-W20</f>
        <v>0</v>
      </c>
      <c r="Y20" s="587"/>
    </row>
    <row r="21" spans="1:25" ht="13.5" customHeight="1">
      <c r="A21" s="349"/>
      <c r="B21" s="1270" t="s">
        <v>62</v>
      </c>
      <c r="C21" s="1271"/>
      <c r="D21" s="1140">
        <f t="shared" si="1"/>
        <v>0</v>
      </c>
      <c r="E21" s="1099">
        <f t="shared" si="2"/>
        <v>0</v>
      </c>
      <c r="F21" s="1144">
        <f t="shared" si="3"/>
        <v>0</v>
      </c>
      <c r="G21" s="1120"/>
      <c r="H21" s="1095"/>
      <c r="I21" s="1095">
        <f>G21-H21</f>
        <v>0</v>
      </c>
      <c r="J21" s="1095"/>
      <c r="K21" s="1095"/>
      <c r="L21" s="1095">
        <f>J21-K21</f>
        <v>0</v>
      </c>
      <c r="M21" s="1095"/>
      <c r="N21" s="1095"/>
      <c r="O21" s="1095">
        <f>M21-N21</f>
        <v>0</v>
      </c>
      <c r="P21" s="1095"/>
      <c r="Q21" s="1095"/>
      <c r="R21" s="1095">
        <f>P21-Q21</f>
        <v>0</v>
      </c>
      <c r="S21" s="1095"/>
      <c r="T21" s="1095"/>
      <c r="U21" s="1095">
        <f>S21-T21</f>
        <v>0</v>
      </c>
      <c r="V21" s="1095"/>
      <c r="W21" s="1095"/>
      <c r="X21" s="1095">
        <f>V21-W21</f>
        <v>0</v>
      </c>
      <c r="Y21" s="587"/>
    </row>
    <row r="22" spans="1:25" ht="13.5" customHeight="1">
      <c r="A22" s="349"/>
      <c r="B22" s="456" t="s">
        <v>432</v>
      </c>
      <c r="C22" s="1124"/>
      <c r="D22" s="1140">
        <f t="shared" si="1"/>
        <v>340310843</v>
      </c>
      <c r="E22" s="1099">
        <f t="shared" si="2"/>
        <v>0</v>
      </c>
      <c r="F22" s="1144">
        <f t="shared" si="3"/>
        <v>340310843</v>
      </c>
      <c r="G22" s="1120">
        <v>340310843</v>
      </c>
      <c r="H22" s="1095"/>
      <c r="I22" s="1095">
        <f>G22-H22</f>
        <v>340310843</v>
      </c>
      <c r="J22" s="1095"/>
      <c r="K22" s="1095"/>
      <c r="L22" s="1095">
        <f>J22-K22</f>
        <v>0</v>
      </c>
      <c r="M22" s="1095"/>
      <c r="N22" s="1095"/>
      <c r="O22" s="1095">
        <f>M22-N22</f>
        <v>0</v>
      </c>
      <c r="P22" s="1095"/>
      <c r="Q22" s="1095"/>
      <c r="R22" s="1095">
        <f>P22-Q22</f>
        <v>0</v>
      </c>
      <c r="S22" s="1095"/>
      <c r="T22" s="1095"/>
      <c r="U22" s="1095">
        <f>S22-T22</f>
        <v>0</v>
      </c>
      <c r="V22" s="1095"/>
      <c r="W22" s="1095"/>
      <c r="X22" s="1095">
        <f>V22-W22</f>
        <v>0</v>
      </c>
      <c r="Y22" s="587"/>
    </row>
    <row r="23" spans="1:25" ht="13.5" customHeight="1">
      <c r="A23" s="349"/>
      <c r="B23" s="1270" t="s">
        <v>63</v>
      </c>
      <c r="C23" s="1271"/>
      <c r="D23" s="1140">
        <f t="shared" si="1"/>
        <v>127914227</v>
      </c>
      <c r="E23" s="1099">
        <f t="shared" si="2"/>
        <v>77702114</v>
      </c>
      <c r="F23" s="1144">
        <f t="shared" si="3"/>
        <v>50212113</v>
      </c>
      <c r="G23" s="1120">
        <v>127914227</v>
      </c>
      <c r="H23" s="1095">
        <v>77702114</v>
      </c>
      <c r="I23" s="1095">
        <f>G23-H23</f>
        <v>50212113</v>
      </c>
      <c r="J23" s="1095"/>
      <c r="K23" s="1095"/>
      <c r="L23" s="1095">
        <f>J23-K23</f>
        <v>0</v>
      </c>
      <c r="M23" s="1095"/>
      <c r="N23" s="1095"/>
      <c r="O23" s="1095">
        <f>M23-N23</f>
        <v>0</v>
      </c>
      <c r="P23" s="1095"/>
      <c r="Q23" s="1095"/>
      <c r="R23" s="1095">
        <f>P23-Q23</f>
        <v>0</v>
      </c>
      <c r="S23" s="1095"/>
      <c r="T23" s="1095"/>
      <c r="U23" s="1095">
        <f>S23-T23</f>
        <v>0</v>
      </c>
      <c r="V23" s="1095"/>
      <c r="W23" s="1095"/>
      <c r="X23" s="1095">
        <f>V23-W23</f>
        <v>0</v>
      </c>
      <c r="Y23" s="587"/>
    </row>
    <row r="24" spans="1:25" ht="13.5" customHeight="1">
      <c r="A24" s="349"/>
      <c r="B24" s="456" t="s">
        <v>442</v>
      </c>
      <c r="C24" s="1124"/>
      <c r="D24" s="1140">
        <f t="shared" si="1"/>
        <v>38000</v>
      </c>
      <c r="E24" s="1099">
        <f t="shared" si="2"/>
        <v>38000</v>
      </c>
      <c r="F24" s="1144">
        <f t="shared" si="3"/>
        <v>0</v>
      </c>
      <c r="G24" s="1120">
        <v>38000</v>
      </c>
      <c r="H24" s="1095">
        <v>38000</v>
      </c>
      <c r="I24" s="1095">
        <f aca="true" t="shared" si="13" ref="I24:I30">G24-H24</f>
        <v>0</v>
      </c>
      <c r="J24" s="1095"/>
      <c r="K24" s="1095"/>
      <c r="L24" s="1095">
        <f aca="true" t="shared" si="14" ref="L24:L30">J24-K24</f>
        <v>0</v>
      </c>
      <c r="M24" s="1095"/>
      <c r="N24" s="1095"/>
      <c r="O24" s="1095">
        <f aca="true" t="shared" si="15" ref="O24:O30">M24-N24</f>
        <v>0</v>
      </c>
      <c r="P24" s="1095"/>
      <c r="Q24" s="1095"/>
      <c r="R24" s="1095">
        <f aca="true" t="shared" si="16" ref="R24:R30">P24-Q24</f>
        <v>0</v>
      </c>
      <c r="S24" s="1095"/>
      <c r="T24" s="1095"/>
      <c r="U24" s="1095">
        <f aca="true" t="shared" si="17" ref="U24:U30">S24-T24</f>
        <v>0</v>
      </c>
      <c r="V24" s="1095"/>
      <c r="W24" s="1095"/>
      <c r="X24" s="1095">
        <f aca="true" t="shared" si="18" ref="X24:X30">V24-W24</f>
        <v>0</v>
      </c>
      <c r="Y24" s="587"/>
    </row>
    <row r="25" spans="1:25" ht="13.5" customHeight="1">
      <c r="A25" s="349"/>
      <c r="B25" s="1270" t="s">
        <v>65</v>
      </c>
      <c r="C25" s="1271"/>
      <c r="D25" s="1140">
        <f t="shared" si="1"/>
        <v>2277439996</v>
      </c>
      <c r="E25" s="1099">
        <f t="shared" si="2"/>
        <v>742628324</v>
      </c>
      <c r="F25" s="1144">
        <f t="shared" si="3"/>
        <v>1534811672</v>
      </c>
      <c r="G25" s="1120">
        <v>2277439996</v>
      </c>
      <c r="H25" s="1095">
        <v>742628324</v>
      </c>
      <c r="I25" s="1095">
        <f t="shared" si="13"/>
        <v>1534811672</v>
      </c>
      <c r="J25" s="1095"/>
      <c r="K25" s="1095"/>
      <c r="L25" s="1095">
        <f t="shared" si="14"/>
        <v>0</v>
      </c>
      <c r="M25" s="1095"/>
      <c r="N25" s="1095"/>
      <c r="O25" s="1095">
        <f t="shared" si="15"/>
        <v>0</v>
      </c>
      <c r="P25" s="1095"/>
      <c r="Q25" s="1095"/>
      <c r="R25" s="1095">
        <f t="shared" si="16"/>
        <v>0</v>
      </c>
      <c r="S25" s="1095"/>
      <c r="T25" s="1095"/>
      <c r="U25" s="1095">
        <f t="shared" si="17"/>
        <v>0</v>
      </c>
      <c r="V25" s="1095"/>
      <c r="W25" s="1095"/>
      <c r="X25" s="1095">
        <f t="shared" si="18"/>
        <v>0</v>
      </c>
      <c r="Y25" s="587"/>
    </row>
    <row r="26" spans="1:25" ht="13.5" customHeight="1">
      <c r="A26" s="349"/>
      <c r="B26" s="456" t="s">
        <v>443</v>
      </c>
      <c r="C26" s="1124"/>
      <c r="D26" s="1140">
        <f t="shared" si="1"/>
        <v>5392556</v>
      </c>
      <c r="E26" s="1099">
        <f t="shared" si="2"/>
        <v>5392556</v>
      </c>
      <c r="F26" s="1144">
        <f t="shared" si="3"/>
        <v>0</v>
      </c>
      <c r="G26" s="1120">
        <v>5392556</v>
      </c>
      <c r="H26" s="1095">
        <v>5392556</v>
      </c>
      <c r="I26" s="1095">
        <f t="shared" si="13"/>
        <v>0</v>
      </c>
      <c r="J26" s="1095"/>
      <c r="K26" s="1095"/>
      <c r="L26" s="1095">
        <f t="shared" si="14"/>
        <v>0</v>
      </c>
      <c r="M26" s="1095"/>
      <c r="N26" s="1095"/>
      <c r="O26" s="1095">
        <f t="shared" si="15"/>
        <v>0</v>
      </c>
      <c r="P26" s="1095"/>
      <c r="Q26" s="1095"/>
      <c r="R26" s="1095">
        <f t="shared" si="16"/>
        <v>0</v>
      </c>
      <c r="S26" s="1095"/>
      <c r="T26" s="1095"/>
      <c r="U26" s="1095">
        <f t="shared" si="17"/>
        <v>0</v>
      </c>
      <c r="V26" s="1095"/>
      <c r="W26" s="1095"/>
      <c r="X26" s="1095">
        <f t="shared" si="18"/>
        <v>0</v>
      </c>
      <c r="Y26" s="587"/>
    </row>
    <row r="27" spans="1:25" ht="13.5" customHeight="1">
      <c r="A27" s="349"/>
      <c r="B27" s="1270" t="s">
        <v>445</v>
      </c>
      <c r="C27" s="1271"/>
      <c r="D27" s="1140">
        <f t="shared" si="1"/>
        <v>5000000</v>
      </c>
      <c r="E27" s="1099">
        <f t="shared" si="2"/>
        <v>1200405</v>
      </c>
      <c r="F27" s="1144">
        <f t="shared" si="3"/>
        <v>3799595</v>
      </c>
      <c r="G27" s="1120">
        <v>5000000</v>
      </c>
      <c r="H27" s="1095">
        <v>1200405</v>
      </c>
      <c r="I27" s="1095">
        <f t="shared" si="13"/>
        <v>3799595</v>
      </c>
      <c r="J27" s="1095"/>
      <c r="K27" s="1095"/>
      <c r="L27" s="1095">
        <f t="shared" si="14"/>
        <v>0</v>
      </c>
      <c r="M27" s="1095"/>
      <c r="N27" s="1095"/>
      <c r="O27" s="1095">
        <f t="shared" si="15"/>
        <v>0</v>
      </c>
      <c r="P27" s="1095"/>
      <c r="Q27" s="1095"/>
      <c r="R27" s="1095">
        <f t="shared" si="16"/>
        <v>0</v>
      </c>
      <c r="S27" s="1095"/>
      <c r="T27" s="1095"/>
      <c r="U27" s="1095">
        <f t="shared" si="17"/>
        <v>0</v>
      </c>
      <c r="V27" s="1095"/>
      <c r="W27" s="1095"/>
      <c r="X27" s="1095">
        <f t="shared" si="18"/>
        <v>0</v>
      </c>
      <c r="Y27" s="587"/>
    </row>
    <row r="28" spans="1:25" ht="13.5" customHeight="1">
      <c r="A28" s="349"/>
      <c r="B28" s="1270" t="s">
        <v>433</v>
      </c>
      <c r="C28" s="1271"/>
      <c r="D28" s="1140">
        <f t="shared" si="1"/>
        <v>300</v>
      </c>
      <c r="E28" s="1099">
        <f t="shared" si="2"/>
        <v>0</v>
      </c>
      <c r="F28" s="1144">
        <f t="shared" si="3"/>
        <v>300</v>
      </c>
      <c r="G28" s="1120">
        <v>300</v>
      </c>
      <c r="H28" s="1095"/>
      <c r="I28" s="1095">
        <f t="shared" si="13"/>
        <v>300</v>
      </c>
      <c r="J28" s="1095"/>
      <c r="K28" s="1095"/>
      <c r="L28" s="1095">
        <f t="shared" si="14"/>
        <v>0</v>
      </c>
      <c r="M28" s="1095"/>
      <c r="N28" s="1095"/>
      <c r="O28" s="1095">
        <f t="shared" si="15"/>
        <v>0</v>
      </c>
      <c r="P28" s="1095"/>
      <c r="Q28" s="1095"/>
      <c r="R28" s="1095">
        <f t="shared" si="16"/>
        <v>0</v>
      </c>
      <c r="S28" s="1095"/>
      <c r="T28" s="1095"/>
      <c r="U28" s="1095">
        <f t="shared" si="17"/>
        <v>0</v>
      </c>
      <c r="V28" s="1095"/>
      <c r="W28" s="1095"/>
      <c r="X28" s="1095">
        <f t="shared" si="18"/>
        <v>0</v>
      </c>
      <c r="Y28" s="587"/>
    </row>
    <row r="29" spans="1:25" ht="13.5" customHeight="1">
      <c r="A29" s="349"/>
      <c r="B29" s="1270" t="s">
        <v>66</v>
      </c>
      <c r="C29" s="1271"/>
      <c r="D29" s="1140">
        <f t="shared" si="1"/>
        <v>520705812</v>
      </c>
      <c r="E29" s="1099">
        <f t="shared" si="2"/>
        <v>50167508</v>
      </c>
      <c r="F29" s="1144">
        <f t="shared" si="3"/>
        <v>470538304</v>
      </c>
      <c r="G29" s="1120">
        <v>520705812</v>
      </c>
      <c r="H29" s="1095">
        <v>50167508</v>
      </c>
      <c r="I29" s="1095">
        <f t="shared" si="13"/>
        <v>470538304</v>
      </c>
      <c r="J29" s="1095"/>
      <c r="K29" s="1095"/>
      <c r="L29" s="1095">
        <f t="shared" si="14"/>
        <v>0</v>
      </c>
      <c r="M29" s="1095"/>
      <c r="N29" s="1095"/>
      <c r="O29" s="1095">
        <f t="shared" si="15"/>
        <v>0</v>
      </c>
      <c r="P29" s="1095"/>
      <c r="Q29" s="1095"/>
      <c r="R29" s="1095">
        <f t="shared" si="16"/>
        <v>0</v>
      </c>
      <c r="S29" s="1095"/>
      <c r="T29" s="1095"/>
      <c r="U29" s="1095">
        <f t="shared" si="17"/>
        <v>0</v>
      </c>
      <c r="V29" s="1095"/>
      <c r="W29" s="1095"/>
      <c r="X29" s="1095">
        <f t="shared" si="18"/>
        <v>0</v>
      </c>
      <c r="Y29" s="587"/>
    </row>
    <row r="30" spans="1:25" ht="13.5" customHeight="1">
      <c r="A30" s="349"/>
      <c r="B30" s="1270" t="s">
        <v>67</v>
      </c>
      <c r="C30" s="1271"/>
      <c r="D30" s="1140">
        <f t="shared" si="1"/>
        <v>180300732</v>
      </c>
      <c r="E30" s="1099">
        <f t="shared" si="2"/>
        <v>24121263</v>
      </c>
      <c r="F30" s="1144">
        <f t="shared" si="3"/>
        <v>156179469</v>
      </c>
      <c r="G30" s="1120">
        <v>180300732</v>
      </c>
      <c r="H30" s="1095">
        <v>24121263</v>
      </c>
      <c r="I30" s="1095">
        <f t="shared" si="13"/>
        <v>156179469</v>
      </c>
      <c r="J30" s="1095"/>
      <c r="K30" s="1095"/>
      <c r="L30" s="1095">
        <f t="shared" si="14"/>
        <v>0</v>
      </c>
      <c r="M30" s="1095"/>
      <c r="N30" s="1095"/>
      <c r="O30" s="1095">
        <f t="shared" si="15"/>
        <v>0</v>
      </c>
      <c r="P30" s="1095"/>
      <c r="Q30" s="1095"/>
      <c r="R30" s="1095">
        <f t="shared" si="16"/>
        <v>0</v>
      </c>
      <c r="S30" s="1095"/>
      <c r="T30" s="1095"/>
      <c r="U30" s="1095">
        <f t="shared" si="17"/>
        <v>0</v>
      </c>
      <c r="V30" s="1095"/>
      <c r="W30" s="1095"/>
      <c r="X30" s="1095">
        <f t="shared" si="18"/>
        <v>0</v>
      </c>
      <c r="Y30" s="587"/>
    </row>
    <row r="31" spans="1:25" ht="13.5" customHeight="1">
      <c r="A31" s="349" t="s">
        <v>125</v>
      </c>
      <c r="B31" s="1268" t="s">
        <v>126</v>
      </c>
      <c r="C31" s="1269"/>
      <c r="D31" s="1140">
        <f t="shared" si="1"/>
        <v>4052181073</v>
      </c>
      <c r="E31" s="1099">
        <f t="shared" si="2"/>
        <v>937103513</v>
      </c>
      <c r="F31" s="1144">
        <f t="shared" si="3"/>
        <v>3115077560</v>
      </c>
      <c r="G31" s="1091">
        <f aca="true" t="shared" si="19" ref="G31:X31">SUM(G32:G41)</f>
        <v>4051123588</v>
      </c>
      <c r="H31" s="1094">
        <f t="shared" si="19"/>
        <v>936975490</v>
      </c>
      <c r="I31" s="1094">
        <f t="shared" si="19"/>
        <v>3114148098</v>
      </c>
      <c r="J31" s="1094">
        <f t="shared" si="19"/>
        <v>0</v>
      </c>
      <c r="K31" s="1094">
        <f t="shared" si="19"/>
        <v>0</v>
      </c>
      <c r="L31" s="1094">
        <f t="shared" si="19"/>
        <v>0</v>
      </c>
      <c r="M31" s="1094">
        <f t="shared" si="19"/>
        <v>0</v>
      </c>
      <c r="N31" s="1094">
        <f t="shared" si="19"/>
        <v>0</v>
      </c>
      <c r="O31" s="1094">
        <f t="shared" si="19"/>
        <v>0</v>
      </c>
      <c r="P31" s="1094">
        <f t="shared" si="19"/>
        <v>0</v>
      </c>
      <c r="Q31" s="1094">
        <f t="shared" si="19"/>
        <v>0</v>
      </c>
      <c r="R31" s="1094">
        <f t="shared" si="19"/>
        <v>0</v>
      </c>
      <c r="S31" s="1094">
        <f t="shared" si="19"/>
        <v>0</v>
      </c>
      <c r="T31" s="1094">
        <f t="shared" si="19"/>
        <v>0</v>
      </c>
      <c r="U31" s="1094">
        <f t="shared" si="19"/>
        <v>0</v>
      </c>
      <c r="V31" s="1094">
        <f t="shared" si="19"/>
        <v>1057485</v>
      </c>
      <c r="W31" s="1094">
        <f t="shared" si="19"/>
        <v>128023</v>
      </c>
      <c r="X31" s="1094">
        <f t="shared" si="19"/>
        <v>929462</v>
      </c>
      <c r="Y31" s="587"/>
    </row>
    <row r="32" spans="1:25" ht="13.5" customHeight="1">
      <c r="A32" s="349"/>
      <c r="B32" s="1270" t="s">
        <v>431</v>
      </c>
      <c r="C32" s="1271"/>
      <c r="D32" s="1140">
        <f t="shared" si="1"/>
        <v>29676800</v>
      </c>
      <c r="E32" s="1099">
        <f t="shared" si="2"/>
        <v>0</v>
      </c>
      <c r="F32" s="1144">
        <f t="shared" si="3"/>
        <v>29676800</v>
      </c>
      <c r="G32" s="1120">
        <v>29676800</v>
      </c>
      <c r="H32" s="1095"/>
      <c r="I32" s="1095">
        <f aca="true" t="shared" si="20" ref="I32:I51">G32-H32</f>
        <v>29676800</v>
      </c>
      <c r="J32" s="1095"/>
      <c r="K32" s="1095"/>
      <c r="L32" s="1095">
        <f aca="true" t="shared" si="21" ref="L32:L41">J32-K32</f>
        <v>0</v>
      </c>
      <c r="M32" s="1095"/>
      <c r="N32" s="1095"/>
      <c r="O32" s="1095">
        <f aca="true" t="shared" si="22" ref="O32:O41">M32-N32</f>
        <v>0</v>
      </c>
      <c r="P32" s="1095"/>
      <c r="Q32" s="1095"/>
      <c r="R32" s="1095">
        <f aca="true" t="shared" si="23" ref="R32:R41">P32-Q32</f>
        <v>0</v>
      </c>
      <c r="S32" s="1095"/>
      <c r="T32" s="1095"/>
      <c r="U32" s="1095">
        <f aca="true" t="shared" si="24" ref="U32:U41">S32-T32</f>
        <v>0</v>
      </c>
      <c r="V32" s="1095"/>
      <c r="W32" s="1095"/>
      <c r="X32" s="1095">
        <f aca="true" t="shared" si="25" ref="X32:X41">V32-W32</f>
        <v>0</v>
      </c>
      <c r="Y32" s="587"/>
    </row>
    <row r="33" spans="1:25" ht="13.5" customHeight="1">
      <c r="A33" s="349"/>
      <c r="B33" s="456" t="s">
        <v>62</v>
      </c>
      <c r="C33" s="1124"/>
      <c r="D33" s="1140">
        <f t="shared" si="1"/>
        <v>12200000</v>
      </c>
      <c r="E33" s="1099">
        <f t="shared" si="2"/>
        <v>0</v>
      </c>
      <c r="F33" s="1144">
        <f t="shared" si="3"/>
        <v>12200000</v>
      </c>
      <c r="G33" s="1120">
        <v>12200000</v>
      </c>
      <c r="H33" s="1095"/>
      <c r="I33" s="1095">
        <f t="shared" si="20"/>
        <v>12200000</v>
      </c>
      <c r="J33" s="1095"/>
      <c r="K33" s="1095"/>
      <c r="L33" s="1095">
        <f t="shared" si="21"/>
        <v>0</v>
      </c>
      <c r="M33" s="1095"/>
      <c r="N33" s="1095"/>
      <c r="O33" s="1095">
        <f t="shared" si="22"/>
        <v>0</v>
      </c>
      <c r="P33" s="1095"/>
      <c r="Q33" s="1095"/>
      <c r="R33" s="1095">
        <f t="shared" si="23"/>
        <v>0</v>
      </c>
      <c r="S33" s="1095"/>
      <c r="T33" s="1095"/>
      <c r="U33" s="1095">
        <f t="shared" si="24"/>
        <v>0</v>
      </c>
      <c r="V33" s="1095"/>
      <c r="W33" s="1095"/>
      <c r="X33" s="1095">
        <f t="shared" si="25"/>
        <v>0</v>
      </c>
      <c r="Y33" s="587"/>
    </row>
    <row r="34" spans="1:25" ht="13.5" customHeight="1">
      <c r="A34" s="349"/>
      <c r="B34" s="456" t="s">
        <v>432</v>
      </c>
      <c r="C34" s="1124"/>
      <c r="D34" s="1140">
        <f t="shared" si="1"/>
        <v>57627139</v>
      </c>
      <c r="E34" s="1099">
        <f t="shared" si="2"/>
        <v>0</v>
      </c>
      <c r="F34" s="1144">
        <f t="shared" si="3"/>
        <v>57627139</v>
      </c>
      <c r="G34" s="1120">
        <v>57627139</v>
      </c>
      <c r="H34" s="1095"/>
      <c r="I34" s="1095">
        <f t="shared" si="20"/>
        <v>57627139</v>
      </c>
      <c r="J34" s="1095"/>
      <c r="K34" s="1095"/>
      <c r="L34" s="1095">
        <f t="shared" si="21"/>
        <v>0</v>
      </c>
      <c r="M34" s="1095"/>
      <c r="N34" s="1095"/>
      <c r="O34" s="1095">
        <f t="shared" si="22"/>
        <v>0</v>
      </c>
      <c r="P34" s="1095"/>
      <c r="Q34" s="1095"/>
      <c r="R34" s="1095">
        <f t="shared" si="23"/>
        <v>0</v>
      </c>
      <c r="S34" s="1095"/>
      <c r="T34" s="1095"/>
      <c r="U34" s="1095">
        <f t="shared" si="24"/>
        <v>0</v>
      </c>
      <c r="V34" s="1095"/>
      <c r="W34" s="1095"/>
      <c r="X34" s="1095">
        <f t="shared" si="25"/>
        <v>0</v>
      </c>
      <c r="Y34" s="587"/>
    </row>
    <row r="35" spans="1:25" ht="13.5" customHeight="1">
      <c r="A35" s="349"/>
      <c r="B35" s="1270" t="s">
        <v>63</v>
      </c>
      <c r="C35" s="1271"/>
      <c r="D35" s="1140">
        <f t="shared" si="1"/>
        <v>1887879936</v>
      </c>
      <c r="E35" s="1099">
        <f t="shared" si="2"/>
        <v>572829346</v>
      </c>
      <c r="F35" s="1144">
        <f t="shared" si="3"/>
        <v>1315050590</v>
      </c>
      <c r="G35" s="1120">
        <v>1887879936</v>
      </c>
      <c r="H35" s="1095">
        <v>572829346</v>
      </c>
      <c r="I35" s="1095">
        <f t="shared" si="20"/>
        <v>1315050590</v>
      </c>
      <c r="J35" s="1095"/>
      <c r="K35" s="1095"/>
      <c r="L35" s="1095">
        <f t="shared" si="21"/>
        <v>0</v>
      </c>
      <c r="M35" s="1095"/>
      <c r="N35" s="1095"/>
      <c r="O35" s="1095">
        <f t="shared" si="22"/>
        <v>0</v>
      </c>
      <c r="P35" s="1095"/>
      <c r="Q35" s="1095"/>
      <c r="R35" s="1095">
        <f t="shared" si="23"/>
        <v>0</v>
      </c>
      <c r="S35" s="1095"/>
      <c r="T35" s="1095"/>
      <c r="U35" s="1095">
        <f t="shared" si="24"/>
        <v>0</v>
      </c>
      <c r="V35" s="1095"/>
      <c r="W35" s="1095"/>
      <c r="X35" s="1095">
        <f t="shared" si="25"/>
        <v>0</v>
      </c>
      <c r="Y35" s="587"/>
    </row>
    <row r="36" spans="1:25" ht="13.5" customHeight="1">
      <c r="A36" s="349"/>
      <c r="B36" s="456" t="s">
        <v>442</v>
      </c>
      <c r="C36" s="1124"/>
      <c r="D36" s="1140">
        <f t="shared" si="1"/>
        <v>27000</v>
      </c>
      <c r="E36" s="1099">
        <f t="shared" si="2"/>
        <v>27000</v>
      </c>
      <c r="F36" s="1144">
        <f t="shared" si="3"/>
        <v>0</v>
      </c>
      <c r="G36" s="1120">
        <v>27000</v>
      </c>
      <c r="H36" s="1095">
        <v>27000</v>
      </c>
      <c r="I36" s="1095">
        <f t="shared" si="20"/>
        <v>0</v>
      </c>
      <c r="J36" s="1095"/>
      <c r="K36" s="1095"/>
      <c r="L36" s="1095">
        <f t="shared" si="21"/>
        <v>0</v>
      </c>
      <c r="M36" s="1095"/>
      <c r="N36" s="1095"/>
      <c r="O36" s="1095">
        <f t="shared" si="22"/>
        <v>0</v>
      </c>
      <c r="P36" s="1095"/>
      <c r="Q36" s="1095"/>
      <c r="R36" s="1095">
        <f t="shared" si="23"/>
        <v>0</v>
      </c>
      <c r="S36" s="1095"/>
      <c r="T36" s="1095"/>
      <c r="U36" s="1095">
        <f t="shared" si="24"/>
        <v>0</v>
      </c>
      <c r="V36" s="1095"/>
      <c r="W36" s="1095"/>
      <c r="X36" s="1095">
        <f t="shared" si="25"/>
        <v>0</v>
      </c>
      <c r="Y36" s="587"/>
    </row>
    <row r="37" spans="1:25" ht="13.5" customHeight="1">
      <c r="A37" s="349"/>
      <c r="B37" s="1270" t="s">
        <v>65</v>
      </c>
      <c r="C37" s="1271"/>
      <c r="D37" s="1140">
        <f t="shared" si="1"/>
        <v>480233063</v>
      </c>
      <c r="E37" s="1099">
        <f t="shared" si="2"/>
        <v>53100300</v>
      </c>
      <c r="F37" s="1144">
        <f t="shared" si="3"/>
        <v>427132763</v>
      </c>
      <c r="G37" s="1120">
        <v>479175578</v>
      </c>
      <c r="H37" s="1095">
        <v>52972277</v>
      </c>
      <c r="I37" s="1095">
        <f t="shared" si="20"/>
        <v>426203301</v>
      </c>
      <c r="J37" s="1095"/>
      <c r="K37" s="1095"/>
      <c r="L37" s="1095">
        <f t="shared" si="21"/>
        <v>0</v>
      </c>
      <c r="M37" s="1095"/>
      <c r="N37" s="1095"/>
      <c r="O37" s="1095">
        <f t="shared" si="22"/>
        <v>0</v>
      </c>
      <c r="P37" s="1095"/>
      <c r="Q37" s="1095"/>
      <c r="R37" s="1095">
        <f t="shared" si="23"/>
        <v>0</v>
      </c>
      <c r="S37" s="1095"/>
      <c r="T37" s="1095"/>
      <c r="U37" s="1095">
        <f t="shared" si="24"/>
        <v>0</v>
      </c>
      <c r="V37" s="1095">
        <v>1057485</v>
      </c>
      <c r="W37" s="1095">
        <v>128023</v>
      </c>
      <c r="X37" s="1095">
        <f t="shared" si="25"/>
        <v>929462</v>
      </c>
      <c r="Y37" s="587"/>
    </row>
    <row r="38" spans="1:25" ht="13.5" customHeight="1">
      <c r="A38" s="349"/>
      <c r="B38" s="456" t="s">
        <v>443</v>
      </c>
      <c r="C38" s="1124"/>
      <c r="D38" s="1140">
        <f t="shared" si="1"/>
        <v>2888914</v>
      </c>
      <c r="E38" s="1099">
        <f t="shared" si="2"/>
        <v>2888914</v>
      </c>
      <c r="F38" s="1144">
        <f t="shared" si="3"/>
        <v>0</v>
      </c>
      <c r="G38" s="1120">
        <v>2888914</v>
      </c>
      <c r="H38" s="1095">
        <v>2888914</v>
      </c>
      <c r="I38" s="1095">
        <f t="shared" si="20"/>
        <v>0</v>
      </c>
      <c r="J38" s="1095"/>
      <c r="K38" s="1095"/>
      <c r="L38" s="1095">
        <f t="shared" si="21"/>
        <v>0</v>
      </c>
      <c r="M38" s="1095"/>
      <c r="N38" s="1095"/>
      <c r="O38" s="1095">
        <f t="shared" si="22"/>
        <v>0</v>
      </c>
      <c r="P38" s="1095"/>
      <c r="Q38" s="1095"/>
      <c r="R38" s="1095">
        <f t="shared" si="23"/>
        <v>0</v>
      </c>
      <c r="S38" s="1095"/>
      <c r="T38" s="1095"/>
      <c r="U38" s="1095">
        <f t="shared" si="24"/>
        <v>0</v>
      </c>
      <c r="V38" s="1095"/>
      <c r="W38" s="1095"/>
      <c r="X38" s="1095">
        <f t="shared" si="25"/>
        <v>0</v>
      </c>
      <c r="Y38" s="587"/>
    </row>
    <row r="39" spans="1:25" ht="13.5" customHeight="1">
      <c r="A39" s="349"/>
      <c r="B39" s="1270" t="s">
        <v>68</v>
      </c>
      <c r="C39" s="1271"/>
      <c r="D39" s="1140">
        <f t="shared" si="1"/>
        <v>486519233</v>
      </c>
      <c r="E39" s="1099">
        <f t="shared" si="2"/>
        <v>58734752</v>
      </c>
      <c r="F39" s="1144">
        <f t="shared" si="3"/>
        <v>427784481</v>
      </c>
      <c r="G39" s="1120">
        <v>486519233</v>
      </c>
      <c r="H39" s="1095">
        <v>58734752</v>
      </c>
      <c r="I39" s="1095">
        <f t="shared" si="20"/>
        <v>427784481</v>
      </c>
      <c r="J39" s="1095"/>
      <c r="K39" s="1095"/>
      <c r="L39" s="1095">
        <f t="shared" si="21"/>
        <v>0</v>
      </c>
      <c r="M39" s="1095"/>
      <c r="N39" s="1095"/>
      <c r="O39" s="1095">
        <f t="shared" si="22"/>
        <v>0</v>
      </c>
      <c r="P39" s="1095"/>
      <c r="Q39" s="1095"/>
      <c r="R39" s="1095">
        <f t="shared" si="23"/>
        <v>0</v>
      </c>
      <c r="S39" s="1095"/>
      <c r="T39" s="1095"/>
      <c r="U39" s="1095">
        <f t="shared" si="24"/>
        <v>0</v>
      </c>
      <c r="V39" s="1095"/>
      <c r="W39" s="1095"/>
      <c r="X39" s="1095">
        <f t="shared" si="25"/>
        <v>0</v>
      </c>
      <c r="Y39" s="587"/>
    </row>
    <row r="40" spans="1:25" ht="13.5" customHeight="1">
      <c r="A40" s="349"/>
      <c r="B40" s="1270" t="s">
        <v>69</v>
      </c>
      <c r="C40" s="1271"/>
      <c r="D40" s="1140">
        <f t="shared" si="1"/>
        <v>1095076388</v>
      </c>
      <c r="E40" s="1099">
        <f t="shared" si="2"/>
        <v>249470601</v>
      </c>
      <c r="F40" s="1144">
        <f t="shared" si="3"/>
        <v>845605787</v>
      </c>
      <c r="G40" s="1120">
        <v>1095076388</v>
      </c>
      <c r="H40" s="1095">
        <v>249470601</v>
      </c>
      <c r="I40" s="1095">
        <f t="shared" si="20"/>
        <v>845605787</v>
      </c>
      <c r="J40" s="1095"/>
      <c r="K40" s="1095"/>
      <c r="L40" s="1095">
        <f t="shared" si="21"/>
        <v>0</v>
      </c>
      <c r="M40" s="1095"/>
      <c r="N40" s="1095"/>
      <c r="O40" s="1095">
        <f t="shared" si="22"/>
        <v>0</v>
      </c>
      <c r="P40" s="1095"/>
      <c r="Q40" s="1095"/>
      <c r="R40" s="1095">
        <f t="shared" si="23"/>
        <v>0</v>
      </c>
      <c r="S40" s="1095"/>
      <c r="T40" s="1095"/>
      <c r="U40" s="1095">
        <f t="shared" si="24"/>
        <v>0</v>
      </c>
      <c r="V40" s="1095"/>
      <c r="W40" s="1095"/>
      <c r="X40" s="1095">
        <f t="shared" si="25"/>
        <v>0</v>
      </c>
      <c r="Y40" s="587"/>
    </row>
    <row r="41" spans="1:25" ht="13.5" customHeight="1">
      <c r="A41" s="349"/>
      <c r="B41" s="1270" t="s">
        <v>444</v>
      </c>
      <c r="C41" s="1271"/>
      <c r="D41" s="1140">
        <f t="shared" si="1"/>
        <v>52600</v>
      </c>
      <c r="E41" s="1099">
        <f t="shared" si="2"/>
        <v>52600</v>
      </c>
      <c r="F41" s="1144">
        <f t="shared" si="3"/>
        <v>0</v>
      </c>
      <c r="G41" s="1120">
        <v>52600</v>
      </c>
      <c r="H41" s="1095">
        <v>52600</v>
      </c>
      <c r="I41" s="1095">
        <f t="shared" si="20"/>
        <v>0</v>
      </c>
      <c r="J41" s="1095"/>
      <c r="K41" s="1095"/>
      <c r="L41" s="1095">
        <f t="shared" si="21"/>
        <v>0</v>
      </c>
      <c r="M41" s="1095"/>
      <c r="N41" s="1095"/>
      <c r="O41" s="1095">
        <f t="shared" si="22"/>
        <v>0</v>
      </c>
      <c r="P41" s="1095"/>
      <c r="Q41" s="1095"/>
      <c r="R41" s="1095">
        <f t="shared" si="23"/>
        <v>0</v>
      </c>
      <c r="S41" s="1095"/>
      <c r="T41" s="1095"/>
      <c r="U41" s="1095">
        <f t="shared" si="24"/>
        <v>0</v>
      </c>
      <c r="V41" s="1095"/>
      <c r="W41" s="1095"/>
      <c r="X41" s="1095">
        <f t="shared" si="25"/>
        <v>0</v>
      </c>
      <c r="Y41" s="587"/>
    </row>
    <row r="42" spans="1:25" ht="13.5" customHeight="1">
      <c r="A42" s="349" t="s">
        <v>127</v>
      </c>
      <c r="B42" s="1268" t="s">
        <v>128</v>
      </c>
      <c r="C42" s="1269"/>
      <c r="D42" s="1140">
        <f t="shared" si="1"/>
        <v>363048283</v>
      </c>
      <c r="E42" s="1099">
        <f t="shared" si="2"/>
        <v>59359243</v>
      </c>
      <c r="F42" s="1144">
        <f t="shared" si="3"/>
        <v>303689040</v>
      </c>
      <c r="G42" s="1091">
        <f aca="true" t="shared" si="26" ref="G42:X42">SUM(G43:G51)</f>
        <v>363048283</v>
      </c>
      <c r="H42" s="1094">
        <f t="shared" si="26"/>
        <v>59359243</v>
      </c>
      <c r="I42" s="1094">
        <f t="shared" si="26"/>
        <v>303689040</v>
      </c>
      <c r="J42" s="1094">
        <f t="shared" si="26"/>
        <v>0</v>
      </c>
      <c r="K42" s="1094">
        <f t="shared" si="26"/>
        <v>0</v>
      </c>
      <c r="L42" s="1094">
        <f t="shared" si="26"/>
        <v>0</v>
      </c>
      <c r="M42" s="1094">
        <f t="shared" si="26"/>
        <v>0</v>
      </c>
      <c r="N42" s="1094">
        <f t="shared" si="26"/>
        <v>0</v>
      </c>
      <c r="O42" s="1094">
        <f t="shared" si="26"/>
        <v>0</v>
      </c>
      <c r="P42" s="1094">
        <f t="shared" si="26"/>
        <v>0</v>
      </c>
      <c r="Q42" s="1094">
        <f t="shared" si="26"/>
        <v>0</v>
      </c>
      <c r="R42" s="1094">
        <f t="shared" si="26"/>
        <v>0</v>
      </c>
      <c r="S42" s="1094">
        <f t="shared" si="26"/>
        <v>0</v>
      </c>
      <c r="T42" s="1094">
        <f t="shared" si="26"/>
        <v>0</v>
      </c>
      <c r="U42" s="1094">
        <f t="shared" si="26"/>
        <v>0</v>
      </c>
      <c r="V42" s="1094">
        <f t="shared" si="26"/>
        <v>0</v>
      </c>
      <c r="W42" s="1094">
        <f t="shared" si="26"/>
        <v>0</v>
      </c>
      <c r="X42" s="1094">
        <f t="shared" si="26"/>
        <v>0</v>
      </c>
      <c r="Y42" s="587"/>
    </row>
    <row r="43" spans="1:25" ht="13.5" customHeight="1">
      <c r="A43" s="349"/>
      <c r="B43" s="1270" t="s">
        <v>62</v>
      </c>
      <c r="C43" s="1271"/>
      <c r="D43" s="1140">
        <f t="shared" si="1"/>
        <v>4773400</v>
      </c>
      <c r="E43" s="1099">
        <f t="shared" si="2"/>
        <v>0</v>
      </c>
      <c r="F43" s="1144">
        <f t="shared" si="3"/>
        <v>4773400</v>
      </c>
      <c r="G43" s="1120">
        <v>4773400</v>
      </c>
      <c r="H43" s="1095"/>
      <c r="I43" s="1095">
        <f t="shared" si="20"/>
        <v>4773400</v>
      </c>
      <c r="J43" s="1095"/>
      <c r="K43" s="1095"/>
      <c r="L43" s="1095">
        <f aca="true" t="shared" si="27" ref="L43:L51">J43-K43</f>
        <v>0</v>
      </c>
      <c r="M43" s="1095"/>
      <c r="N43" s="1095"/>
      <c r="O43" s="1095">
        <f aca="true" t="shared" si="28" ref="O43:O51">M43-N43</f>
        <v>0</v>
      </c>
      <c r="P43" s="1095"/>
      <c r="Q43" s="1095"/>
      <c r="R43" s="1095">
        <f aca="true" t="shared" si="29" ref="R43:R51">P43-Q43</f>
        <v>0</v>
      </c>
      <c r="S43" s="1095"/>
      <c r="T43" s="1095"/>
      <c r="U43" s="1095">
        <f aca="true" t="shared" si="30" ref="U43:U51">S43-T43</f>
        <v>0</v>
      </c>
      <c r="V43" s="1095"/>
      <c r="W43" s="1095"/>
      <c r="X43" s="1095">
        <f aca="true" t="shared" si="31" ref="X43:X51">V43-W43</f>
        <v>0</v>
      </c>
      <c r="Y43" s="587"/>
    </row>
    <row r="44" spans="1:25" ht="13.5" customHeight="1">
      <c r="A44" s="349"/>
      <c r="B44" s="456" t="s">
        <v>432</v>
      </c>
      <c r="C44" s="1124"/>
      <c r="D44" s="1140">
        <f t="shared" si="1"/>
        <v>108052351</v>
      </c>
      <c r="E44" s="1099">
        <f t="shared" si="2"/>
        <v>0</v>
      </c>
      <c r="F44" s="1144">
        <f t="shared" si="3"/>
        <v>108052351</v>
      </c>
      <c r="G44" s="1120">
        <v>108052351</v>
      </c>
      <c r="H44" s="1095"/>
      <c r="I44" s="1095">
        <f t="shared" si="20"/>
        <v>108052351</v>
      </c>
      <c r="J44" s="1095"/>
      <c r="K44" s="1095"/>
      <c r="L44" s="1095">
        <f t="shared" si="27"/>
        <v>0</v>
      </c>
      <c r="M44" s="1095"/>
      <c r="N44" s="1095"/>
      <c r="O44" s="1095">
        <f t="shared" si="28"/>
        <v>0</v>
      </c>
      <c r="P44" s="1095"/>
      <c r="Q44" s="1095"/>
      <c r="R44" s="1095">
        <f t="shared" si="29"/>
        <v>0</v>
      </c>
      <c r="S44" s="1095"/>
      <c r="T44" s="1095"/>
      <c r="U44" s="1095">
        <f t="shared" si="30"/>
        <v>0</v>
      </c>
      <c r="V44" s="1095"/>
      <c r="W44" s="1095"/>
      <c r="X44" s="1095">
        <f t="shared" si="31"/>
        <v>0</v>
      </c>
      <c r="Y44" s="587"/>
    </row>
    <row r="45" spans="1:25" ht="13.5" customHeight="1">
      <c r="A45" s="349"/>
      <c r="B45" s="1270" t="s">
        <v>431</v>
      </c>
      <c r="C45" s="1271"/>
      <c r="D45" s="1140">
        <f t="shared" si="1"/>
        <v>38731913</v>
      </c>
      <c r="E45" s="1099">
        <f t="shared" si="2"/>
        <v>0</v>
      </c>
      <c r="F45" s="1144">
        <f t="shared" si="3"/>
        <v>38731913</v>
      </c>
      <c r="G45" s="1120">
        <v>38731913</v>
      </c>
      <c r="H45" s="1095"/>
      <c r="I45" s="1095">
        <f t="shared" si="20"/>
        <v>38731913</v>
      </c>
      <c r="J45" s="1095"/>
      <c r="K45" s="1095"/>
      <c r="L45" s="1095">
        <f t="shared" si="27"/>
        <v>0</v>
      </c>
      <c r="M45" s="1095"/>
      <c r="N45" s="1095"/>
      <c r="O45" s="1095">
        <f t="shared" si="28"/>
        <v>0</v>
      </c>
      <c r="P45" s="1095"/>
      <c r="Q45" s="1095"/>
      <c r="R45" s="1095">
        <f t="shared" si="29"/>
        <v>0</v>
      </c>
      <c r="S45" s="1095"/>
      <c r="T45" s="1095"/>
      <c r="U45" s="1095">
        <f t="shared" si="30"/>
        <v>0</v>
      </c>
      <c r="V45" s="1095"/>
      <c r="W45" s="1095"/>
      <c r="X45" s="1095">
        <f t="shared" si="31"/>
        <v>0</v>
      </c>
      <c r="Y45" s="587"/>
    </row>
    <row r="46" spans="1:25" ht="13.5" customHeight="1">
      <c r="A46" s="349"/>
      <c r="B46" s="1270" t="s">
        <v>63</v>
      </c>
      <c r="C46" s="1271"/>
      <c r="D46" s="1140">
        <f t="shared" si="1"/>
        <v>152963779</v>
      </c>
      <c r="E46" s="1099">
        <f t="shared" si="2"/>
        <v>46485665</v>
      </c>
      <c r="F46" s="1144">
        <f t="shared" si="3"/>
        <v>106478114</v>
      </c>
      <c r="G46" s="1120">
        <v>152963779</v>
      </c>
      <c r="H46" s="1095">
        <v>46485665</v>
      </c>
      <c r="I46" s="1095">
        <f t="shared" si="20"/>
        <v>106478114</v>
      </c>
      <c r="J46" s="1095"/>
      <c r="K46" s="1095"/>
      <c r="L46" s="1095">
        <f t="shared" si="27"/>
        <v>0</v>
      </c>
      <c r="M46" s="1095"/>
      <c r="N46" s="1095"/>
      <c r="O46" s="1095">
        <f t="shared" si="28"/>
        <v>0</v>
      </c>
      <c r="P46" s="1095"/>
      <c r="Q46" s="1095"/>
      <c r="R46" s="1095">
        <f t="shared" si="29"/>
        <v>0</v>
      </c>
      <c r="S46" s="1095"/>
      <c r="T46" s="1095"/>
      <c r="U46" s="1095">
        <f t="shared" si="30"/>
        <v>0</v>
      </c>
      <c r="V46" s="1095"/>
      <c r="W46" s="1095"/>
      <c r="X46" s="1095">
        <f t="shared" si="31"/>
        <v>0</v>
      </c>
      <c r="Y46" s="587"/>
    </row>
    <row r="47" spans="1:25" ht="13.5" customHeight="1">
      <c r="A47" s="349"/>
      <c r="B47" s="456" t="s">
        <v>442</v>
      </c>
      <c r="C47" s="1124"/>
      <c r="D47" s="1140">
        <f t="shared" si="1"/>
        <v>240000</v>
      </c>
      <c r="E47" s="1099">
        <f t="shared" si="2"/>
        <v>240000</v>
      </c>
      <c r="F47" s="1144">
        <f t="shared" si="3"/>
        <v>0</v>
      </c>
      <c r="G47" s="1120">
        <v>240000</v>
      </c>
      <c r="H47" s="1095">
        <v>240000</v>
      </c>
      <c r="I47" s="1095">
        <f t="shared" si="20"/>
        <v>0</v>
      </c>
      <c r="J47" s="1095"/>
      <c r="K47" s="1095"/>
      <c r="L47" s="1095">
        <f t="shared" si="27"/>
        <v>0</v>
      </c>
      <c r="M47" s="1095"/>
      <c r="N47" s="1095"/>
      <c r="O47" s="1095">
        <f t="shared" si="28"/>
        <v>0</v>
      </c>
      <c r="P47" s="1095"/>
      <c r="Q47" s="1095"/>
      <c r="R47" s="1095">
        <f t="shared" si="29"/>
        <v>0</v>
      </c>
      <c r="S47" s="1095"/>
      <c r="T47" s="1095"/>
      <c r="U47" s="1095">
        <f t="shared" si="30"/>
        <v>0</v>
      </c>
      <c r="V47" s="1095"/>
      <c r="W47" s="1095"/>
      <c r="X47" s="1095">
        <f t="shared" si="31"/>
        <v>0</v>
      </c>
      <c r="Y47" s="587"/>
    </row>
    <row r="48" spans="1:25" ht="13.5" customHeight="1">
      <c r="A48" s="349"/>
      <c r="B48" s="456" t="s">
        <v>1606</v>
      </c>
      <c r="C48" s="1124"/>
      <c r="D48" s="1140">
        <f t="shared" si="1"/>
        <v>32255</v>
      </c>
      <c r="E48" s="1099">
        <f t="shared" si="2"/>
        <v>32255</v>
      </c>
      <c r="F48" s="1144">
        <f t="shared" si="3"/>
        <v>0</v>
      </c>
      <c r="G48" s="1120">
        <v>32255</v>
      </c>
      <c r="H48" s="1095">
        <v>32255</v>
      </c>
      <c r="I48" s="1095">
        <f t="shared" si="20"/>
        <v>0</v>
      </c>
      <c r="J48" s="1095"/>
      <c r="K48" s="1095"/>
      <c r="L48" s="1095"/>
      <c r="M48" s="1095"/>
      <c r="N48" s="1095"/>
      <c r="O48" s="1095"/>
      <c r="P48" s="1095"/>
      <c r="Q48" s="1095"/>
      <c r="R48" s="1095"/>
      <c r="S48" s="1095"/>
      <c r="T48" s="1095"/>
      <c r="U48" s="1095"/>
      <c r="V48" s="1095"/>
      <c r="W48" s="1095"/>
      <c r="X48" s="1095"/>
      <c r="Y48" s="587"/>
    </row>
    <row r="49" spans="1:25" ht="13.5" customHeight="1">
      <c r="A49" s="349"/>
      <c r="B49" s="1270" t="s">
        <v>65</v>
      </c>
      <c r="C49" s="1271"/>
      <c r="D49" s="1140">
        <f t="shared" si="1"/>
        <v>58254585</v>
      </c>
      <c r="E49" s="1099">
        <f t="shared" si="2"/>
        <v>12601323</v>
      </c>
      <c r="F49" s="1144">
        <f t="shared" si="3"/>
        <v>45653262</v>
      </c>
      <c r="G49" s="1120">
        <v>58254585</v>
      </c>
      <c r="H49" s="1095">
        <v>12601323</v>
      </c>
      <c r="I49" s="1095">
        <f t="shared" si="20"/>
        <v>45653262</v>
      </c>
      <c r="J49" s="1095"/>
      <c r="K49" s="1095"/>
      <c r="L49" s="1095">
        <f t="shared" si="27"/>
        <v>0</v>
      </c>
      <c r="M49" s="1095"/>
      <c r="N49" s="1095"/>
      <c r="O49" s="1095">
        <f t="shared" si="28"/>
        <v>0</v>
      </c>
      <c r="P49" s="1095"/>
      <c r="Q49" s="1095"/>
      <c r="R49" s="1095">
        <f t="shared" si="29"/>
        <v>0</v>
      </c>
      <c r="S49" s="1095"/>
      <c r="T49" s="1095"/>
      <c r="U49" s="1095">
        <f t="shared" si="30"/>
        <v>0</v>
      </c>
      <c r="V49" s="1095"/>
      <c r="W49" s="1095"/>
      <c r="X49" s="1095">
        <f t="shared" si="31"/>
        <v>0</v>
      </c>
      <c r="Y49" s="587"/>
    </row>
    <row r="50" spans="1:25" ht="13.5" customHeight="1">
      <c r="A50" s="349"/>
      <c r="B50" s="456" t="s">
        <v>443</v>
      </c>
      <c r="C50" s="1124"/>
      <c r="D50" s="1140">
        <f t="shared" si="1"/>
        <v>0</v>
      </c>
      <c r="E50" s="1099">
        <f t="shared" si="2"/>
        <v>0</v>
      </c>
      <c r="F50" s="1144">
        <f t="shared" si="3"/>
        <v>0</v>
      </c>
      <c r="G50" s="1120"/>
      <c r="H50" s="1095"/>
      <c r="I50" s="1095">
        <f t="shared" si="20"/>
        <v>0</v>
      </c>
      <c r="J50" s="1095"/>
      <c r="K50" s="1095"/>
      <c r="L50" s="1095">
        <f t="shared" si="27"/>
        <v>0</v>
      </c>
      <c r="M50" s="1095"/>
      <c r="N50" s="1095"/>
      <c r="O50" s="1095">
        <f t="shared" si="28"/>
        <v>0</v>
      </c>
      <c r="P50" s="1095"/>
      <c r="Q50" s="1095"/>
      <c r="R50" s="1095">
        <f t="shared" si="29"/>
        <v>0</v>
      </c>
      <c r="S50" s="1095"/>
      <c r="T50" s="1095"/>
      <c r="U50" s="1095">
        <f t="shared" si="30"/>
        <v>0</v>
      </c>
      <c r="V50" s="1095"/>
      <c r="W50" s="1095"/>
      <c r="X50" s="1095">
        <f t="shared" si="31"/>
        <v>0</v>
      </c>
      <c r="Y50" s="587"/>
    </row>
    <row r="51" spans="1:25" ht="13.5" customHeight="1">
      <c r="A51" s="349"/>
      <c r="B51" s="1270" t="s">
        <v>64</v>
      </c>
      <c r="C51" s="1271"/>
      <c r="D51" s="1140">
        <f t="shared" si="1"/>
        <v>0</v>
      </c>
      <c r="E51" s="1099">
        <f t="shared" si="2"/>
        <v>0</v>
      </c>
      <c r="F51" s="1144">
        <f t="shared" si="3"/>
        <v>0</v>
      </c>
      <c r="G51" s="1120"/>
      <c r="H51" s="1095"/>
      <c r="I51" s="1095">
        <f t="shared" si="20"/>
        <v>0</v>
      </c>
      <c r="J51" s="1095"/>
      <c r="K51" s="1095"/>
      <c r="L51" s="1095">
        <f t="shared" si="27"/>
        <v>0</v>
      </c>
      <c r="M51" s="1095"/>
      <c r="N51" s="1095"/>
      <c r="O51" s="1095">
        <f t="shared" si="28"/>
        <v>0</v>
      </c>
      <c r="P51" s="1095"/>
      <c r="Q51" s="1095"/>
      <c r="R51" s="1095">
        <f t="shared" si="29"/>
        <v>0</v>
      </c>
      <c r="S51" s="1095"/>
      <c r="T51" s="1095"/>
      <c r="U51" s="1095">
        <f t="shared" si="30"/>
        <v>0</v>
      </c>
      <c r="V51" s="1095"/>
      <c r="W51" s="1095"/>
      <c r="X51" s="1095">
        <f t="shared" si="31"/>
        <v>0</v>
      </c>
      <c r="Y51" s="587"/>
    </row>
    <row r="52" spans="1:25" ht="13.5" customHeight="1">
      <c r="A52" s="278" t="s">
        <v>133</v>
      </c>
      <c r="B52" s="1308" t="s">
        <v>134</v>
      </c>
      <c r="C52" s="1286"/>
      <c r="D52" s="1128">
        <f t="shared" si="1"/>
        <v>433439902</v>
      </c>
      <c r="E52" s="1105">
        <f t="shared" si="2"/>
        <v>353801662</v>
      </c>
      <c r="F52" s="1109">
        <f t="shared" si="3"/>
        <v>79638240</v>
      </c>
      <c r="G52" s="1120">
        <f aca="true" t="shared" si="32" ref="G52:X52">G53+G59+G70</f>
        <v>347635427</v>
      </c>
      <c r="H52" s="1095">
        <f t="shared" si="32"/>
        <v>286249300</v>
      </c>
      <c r="I52" s="1095">
        <f t="shared" si="32"/>
        <v>61386127</v>
      </c>
      <c r="J52" s="1095">
        <f t="shared" si="32"/>
        <v>17780849</v>
      </c>
      <c r="K52" s="1095">
        <f t="shared" si="32"/>
        <v>16619798</v>
      </c>
      <c r="L52" s="1095">
        <f t="shared" si="32"/>
        <v>1161051</v>
      </c>
      <c r="M52" s="1095">
        <f t="shared" si="32"/>
        <v>7905348</v>
      </c>
      <c r="N52" s="1095">
        <f t="shared" si="32"/>
        <v>5419800</v>
      </c>
      <c r="O52" s="1095">
        <f t="shared" si="32"/>
        <v>2485548</v>
      </c>
      <c r="P52" s="1095">
        <f t="shared" si="32"/>
        <v>36541387</v>
      </c>
      <c r="Q52" s="1095">
        <f t="shared" si="32"/>
        <v>26720259</v>
      </c>
      <c r="R52" s="1095">
        <f t="shared" si="32"/>
        <v>9821128</v>
      </c>
      <c r="S52" s="1095">
        <f t="shared" si="32"/>
        <v>8241893</v>
      </c>
      <c r="T52" s="1095">
        <f t="shared" si="32"/>
        <v>4980696</v>
      </c>
      <c r="U52" s="1095">
        <f t="shared" si="32"/>
        <v>3261197</v>
      </c>
      <c r="V52" s="1095">
        <f t="shared" si="32"/>
        <v>15334998</v>
      </c>
      <c r="W52" s="1095">
        <f t="shared" si="32"/>
        <v>13811809</v>
      </c>
      <c r="X52" s="1095">
        <f t="shared" si="32"/>
        <v>1523189</v>
      </c>
      <c r="Y52" s="587"/>
    </row>
    <row r="53" spans="1:25" ht="13.5" customHeight="1">
      <c r="A53" s="349" t="s">
        <v>123</v>
      </c>
      <c r="B53" s="1268" t="s">
        <v>124</v>
      </c>
      <c r="C53" s="1269"/>
      <c r="D53" s="1140">
        <f t="shared" si="1"/>
        <v>43400807</v>
      </c>
      <c r="E53" s="1099">
        <f t="shared" si="2"/>
        <v>14435357</v>
      </c>
      <c r="F53" s="1144">
        <f t="shared" si="3"/>
        <v>28965450</v>
      </c>
      <c r="G53" s="1091">
        <f aca="true" t="shared" si="33" ref="G53:X53">SUM(G54:G58)</f>
        <v>41208815</v>
      </c>
      <c r="H53" s="1094">
        <f t="shared" si="33"/>
        <v>14435357</v>
      </c>
      <c r="I53" s="1094">
        <f t="shared" si="33"/>
        <v>26773458</v>
      </c>
      <c r="J53" s="1094">
        <f t="shared" si="33"/>
        <v>0</v>
      </c>
      <c r="K53" s="1094">
        <f t="shared" si="33"/>
        <v>0</v>
      </c>
      <c r="L53" s="1094">
        <f t="shared" si="33"/>
        <v>0</v>
      </c>
      <c r="M53" s="1094">
        <f t="shared" si="33"/>
        <v>0</v>
      </c>
      <c r="N53" s="1094">
        <f t="shared" si="33"/>
        <v>0</v>
      </c>
      <c r="O53" s="1094">
        <f t="shared" si="33"/>
        <v>0</v>
      </c>
      <c r="P53" s="1094">
        <f t="shared" si="33"/>
        <v>0</v>
      </c>
      <c r="Q53" s="1094">
        <f t="shared" si="33"/>
        <v>0</v>
      </c>
      <c r="R53" s="1094">
        <f t="shared" si="33"/>
        <v>0</v>
      </c>
      <c r="S53" s="1094">
        <f t="shared" si="33"/>
        <v>2191992</v>
      </c>
      <c r="T53" s="1094">
        <f t="shared" si="33"/>
        <v>0</v>
      </c>
      <c r="U53" s="1094">
        <f t="shared" si="33"/>
        <v>2191992</v>
      </c>
      <c r="V53" s="1094">
        <f t="shared" si="33"/>
        <v>0</v>
      </c>
      <c r="W53" s="1094">
        <f t="shared" si="33"/>
        <v>0</v>
      </c>
      <c r="X53" s="1094">
        <f t="shared" si="33"/>
        <v>0</v>
      </c>
      <c r="Y53" s="587"/>
    </row>
    <row r="54" spans="1:25" ht="13.5" customHeight="1">
      <c r="A54" s="349"/>
      <c r="B54" s="1270" t="s">
        <v>71</v>
      </c>
      <c r="C54" s="1271"/>
      <c r="D54" s="1140">
        <f t="shared" si="1"/>
        <v>0</v>
      </c>
      <c r="E54" s="1099">
        <f t="shared" si="2"/>
        <v>0</v>
      </c>
      <c r="F54" s="1144">
        <f t="shared" si="3"/>
        <v>0</v>
      </c>
      <c r="G54" s="1120"/>
      <c r="H54" s="1095"/>
      <c r="I54" s="1095">
        <f aca="true" t="shared" si="34" ref="I54:I69">G54-H54</f>
        <v>0</v>
      </c>
      <c r="J54" s="1095"/>
      <c r="K54" s="1095"/>
      <c r="L54" s="1095">
        <f>J54-K54</f>
        <v>0</v>
      </c>
      <c r="M54" s="1095"/>
      <c r="N54" s="1095"/>
      <c r="O54" s="1095">
        <f>M54-N54</f>
        <v>0</v>
      </c>
      <c r="P54" s="1095"/>
      <c r="Q54" s="1095"/>
      <c r="R54" s="1095">
        <f>P54-Q54</f>
        <v>0</v>
      </c>
      <c r="S54" s="1095"/>
      <c r="T54" s="1095"/>
      <c r="U54" s="1095">
        <f>S54-T54</f>
        <v>0</v>
      </c>
      <c r="V54" s="1095"/>
      <c r="W54" s="1095"/>
      <c r="X54" s="1095">
        <f>V54-W54</f>
        <v>0</v>
      </c>
      <c r="Y54" s="587"/>
    </row>
    <row r="55" spans="1:25" ht="13.5" customHeight="1">
      <c r="A55" s="349"/>
      <c r="B55" s="1270" t="s">
        <v>1607</v>
      </c>
      <c r="C55" s="1271"/>
      <c r="D55" s="1140">
        <f t="shared" si="1"/>
        <v>28965450</v>
      </c>
      <c r="E55" s="1099">
        <f t="shared" si="2"/>
        <v>0</v>
      </c>
      <c r="F55" s="1144">
        <f t="shared" si="3"/>
        <v>28965450</v>
      </c>
      <c r="G55" s="1120">
        <f>25959285+814173</f>
        <v>26773458</v>
      </c>
      <c r="H55" s="1095"/>
      <c r="I55" s="1095">
        <f t="shared" si="34"/>
        <v>26773458</v>
      </c>
      <c r="J55" s="1095"/>
      <c r="K55" s="1095"/>
      <c r="L55" s="1095">
        <f>J55-K55</f>
        <v>0</v>
      </c>
      <c r="M55" s="1095"/>
      <c r="N55" s="1095"/>
      <c r="O55" s="1095">
        <f>M55-N55</f>
        <v>0</v>
      </c>
      <c r="P55" s="1095"/>
      <c r="Q55" s="1095"/>
      <c r="R55" s="1095">
        <f>P55-Q55</f>
        <v>0</v>
      </c>
      <c r="S55" s="1095">
        <v>2191992</v>
      </c>
      <c r="T55" s="1095"/>
      <c r="U55" s="1095">
        <f>S55-T55</f>
        <v>2191992</v>
      </c>
      <c r="V55" s="1095"/>
      <c r="W55" s="1095"/>
      <c r="X55" s="1095">
        <f>V55-W55</f>
        <v>0</v>
      </c>
      <c r="Y55" s="587"/>
    </row>
    <row r="56" spans="1:25" ht="13.5" customHeight="1">
      <c r="A56" s="349"/>
      <c r="B56" s="1270" t="s">
        <v>434</v>
      </c>
      <c r="C56" s="1271"/>
      <c r="D56" s="1140">
        <f t="shared" si="1"/>
        <v>0</v>
      </c>
      <c r="E56" s="1099">
        <f t="shared" si="2"/>
        <v>0</v>
      </c>
      <c r="F56" s="1144">
        <f t="shared" si="3"/>
        <v>0</v>
      </c>
      <c r="G56" s="1120"/>
      <c r="H56" s="1095"/>
      <c r="I56" s="1095">
        <f t="shared" si="34"/>
        <v>0</v>
      </c>
      <c r="J56" s="1095"/>
      <c r="K56" s="1095"/>
      <c r="L56" s="1095">
        <f>J56-K56</f>
        <v>0</v>
      </c>
      <c r="M56" s="1095"/>
      <c r="N56" s="1095"/>
      <c r="O56" s="1095">
        <f>M56-N56</f>
        <v>0</v>
      </c>
      <c r="P56" s="1095"/>
      <c r="Q56" s="1095"/>
      <c r="R56" s="1095">
        <f>P56-Q56</f>
        <v>0</v>
      </c>
      <c r="S56" s="1095"/>
      <c r="T56" s="1095"/>
      <c r="U56" s="1095">
        <f>S56-T56</f>
        <v>0</v>
      </c>
      <c r="V56" s="1095"/>
      <c r="W56" s="1095"/>
      <c r="X56" s="1095">
        <f>V56-W56</f>
        <v>0</v>
      </c>
      <c r="Y56" s="587"/>
    </row>
    <row r="57" spans="1:25" ht="13.5" customHeight="1">
      <c r="A57" s="349"/>
      <c r="B57" s="1270" t="s">
        <v>449</v>
      </c>
      <c r="C57" s="1271"/>
      <c r="D57" s="1140">
        <f t="shared" si="1"/>
        <v>5277345</v>
      </c>
      <c r="E57" s="1099">
        <f t="shared" si="2"/>
        <v>5277345</v>
      </c>
      <c r="F57" s="1144">
        <f t="shared" si="3"/>
        <v>0</v>
      </c>
      <c r="G57" s="1120">
        <v>5277345</v>
      </c>
      <c r="H57" s="1095">
        <v>5277345</v>
      </c>
      <c r="I57" s="1095">
        <f t="shared" si="34"/>
        <v>0</v>
      </c>
      <c r="J57" s="1095"/>
      <c r="K57" s="1095"/>
      <c r="L57" s="1095">
        <f>J57-K57</f>
        <v>0</v>
      </c>
      <c r="M57" s="1095"/>
      <c r="N57" s="1095"/>
      <c r="O57" s="1095">
        <f>M57-N57</f>
        <v>0</v>
      </c>
      <c r="P57" s="1095"/>
      <c r="Q57" s="1095"/>
      <c r="R57" s="1095">
        <f>P57-Q57</f>
        <v>0</v>
      </c>
      <c r="S57" s="1095"/>
      <c r="T57" s="1095"/>
      <c r="U57" s="1095">
        <f>S57-T57</f>
        <v>0</v>
      </c>
      <c r="V57" s="1095"/>
      <c r="W57" s="1095"/>
      <c r="X57" s="1095">
        <f>V57-W57</f>
        <v>0</v>
      </c>
      <c r="Y57" s="587"/>
    </row>
    <row r="58" spans="1:25" ht="13.5" customHeight="1">
      <c r="A58" s="349"/>
      <c r="B58" s="1270" t="s">
        <v>448</v>
      </c>
      <c r="C58" s="1271"/>
      <c r="D58" s="1140">
        <f t="shared" si="1"/>
        <v>9158012</v>
      </c>
      <c r="E58" s="1099">
        <f t="shared" si="2"/>
        <v>9158012</v>
      </c>
      <c r="F58" s="1144">
        <f t="shared" si="3"/>
        <v>0</v>
      </c>
      <c r="G58" s="1120">
        <v>9158012</v>
      </c>
      <c r="H58" s="1095">
        <v>9158012</v>
      </c>
      <c r="I58" s="1095">
        <f t="shared" si="34"/>
        <v>0</v>
      </c>
      <c r="J58" s="1095"/>
      <c r="K58" s="1095"/>
      <c r="L58" s="1095">
        <f>J58-K58</f>
        <v>0</v>
      </c>
      <c r="M58" s="1095"/>
      <c r="N58" s="1095"/>
      <c r="O58" s="1095">
        <f>M58-N58</f>
        <v>0</v>
      </c>
      <c r="P58" s="1095"/>
      <c r="Q58" s="1095"/>
      <c r="R58" s="1095">
        <f>P58-Q58</f>
        <v>0</v>
      </c>
      <c r="S58" s="1095"/>
      <c r="T58" s="1095"/>
      <c r="U58" s="1095">
        <f>S58-T58</f>
        <v>0</v>
      </c>
      <c r="V58" s="1095"/>
      <c r="W58" s="1095"/>
      <c r="X58" s="1095">
        <f>V58-W58</f>
        <v>0</v>
      </c>
      <c r="Y58" s="587"/>
    </row>
    <row r="59" spans="1:25" ht="13.5" customHeight="1">
      <c r="A59" s="349" t="s">
        <v>125</v>
      </c>
      <c r="B59" s="1268" t="s">
        <v>126</v>
      </c>
      <c r="C59" s="1269"/>
      <c r="D59" s="1140">
        <f t="shared" si="1"/>
        <v>221478917</v>
      </c>
      <c r="E59" s="1099">
        <f t="shared" si="2"/>
        <v>193226736</v>
      </c>
      <c r="F59" s="1144">
        <f t="shared" si="3"/>
        <v>28252181</v>
      </c>
      <c r="G59" s="1091">
        <f aca="true" t="shared" si="35" ref="G59:X59">SUM(G60:G69)</f>
        <v>193658359</v>
      </c>
      <c r="H59" s="1094">
        <f t="shared" si="35"/>
        <v>170413108</v>
      </c>
      <c r="I59" s="1094">
        <f t="shared" si="35"/>
        <v>23245251</v>
      </c>
      <c r="J59" s="1094">
        <f t="shared" si="35"/>
        <v>10193264</v>
      </c>
      <c r="K59" s="1094">
        <f t="shared" si="35"/>
        <v>10193264</v>
      </c>
      <c r="L59" s="1094">
        <f t="shared" si="35"/>
        <v>0</v>
      </c>
      <c r="M59" s="1094">
        <f t="shared" si="35"/>
        <v>0</v>
      </c>
      <c r="N59" s="1094">
        <f t="shared" si="35"/>
        <v>0</v>
      </c>
      <c r="O59" s="1094">
        <f t="shared" si="35"/>
        <v>0</v>
      </c>
      <c r="P59" s="1094">
        <f t="shared" si="35"/>
        <v>7432352</v>
      </c>
      <c r="Q59" s="1094">
        <f t="shared" si="35"/>
        <v>3178786</v>
      </c>
      <c r="R59" s="1094">
        <f t="shared" si="35"/>
        <v>4253566</v>
      </c>
      <c r="S59" s="1094">
        <f t="shared" si="35"/>
        <v>0</v>
      </c>
      <c r="T59" s="1094">
        <f t="shared" si="35"/>
        <v>0</v>
      </c>
      <c r="U59" s="1094">
        <f t="shared" si="35"/>
        <v>0</v>
      </c>
      <c r="V59" s="1094">
        <f t="shared" si="35"/>
        <v>10194942</v>
      </c>
      <c r="W59" s="1094">
        <f t="shared" si="35"/>
        <v>9441578</v>
      </c>
      <c r="X59" s="1094">
        <f t="shared" si="35"/>
        <v>753364</v>
      </c>
      <c r="Y59" s="587"/>
    </row>
    <row r="60" spans="1:25" ht="13.5" customHeight="1">
      <c r="A60" s="349"/>
      <c r="B60" s="1270" t="s">
        <v>70</v>
      </c>
      <c r="C60" s="1271"/>
      <c r="D60" s="1140">
        <f t="shared" si="1"/>
        <v>0</v>
      </c>
      <c r="E60" s="1099">
        <f t="shared" si="2"/>
        <v>0</v>
      </c>
      <c r="F60" s="1144">
        <f t="shared" si="3"/>
        <v>0</v>
      </c>
      <c r="G60" s="1120"/>
      <c r="H60" s="1095"/>
      <c r="I60" s="1095">
        <f t="shared" si="34"/>
        <v>0</v>
      </c>
      <c r="J60" s="1095"/>
      <c r="K60" s="1095"/>
      <c r="L60" s="1095">
        <f aca="true" t="shared" si="36" ref="L60:L69">J60-K60</f>
        <v>0</v>
      </c>
      <c r="M60" s="1095"/>
      <c r="N60" s="1095"/>
      <c r="O60" s="1095">
        <f aca="true" t="shared" si="37" ref="O60:O69">M60-N60</f>
        <v>0</v>
      </c>
      <c r="P60" s="1095"/>
      <c r="Q60" s="1095"/>
      <c r="R60" s="1095">
        <f aca="true" t="shared" si="38" ref="R60:R69">P60-Q60</f>
        <v>0</v>
      </c>
      <c r="S60" s="1095"/>
      <c r="T60" s="1095"/>
      <c r="U60" s="1095">
        <f aca="true" t="shared" si="39" ref="U60:U69">S60-T60</f>
        <v>0</v>
      </c>
      <c r="V60" s="1095"/>
      <c r="W60" s="1095"/>
      <c r="X60" s="1095">
        <f aca="true" t="shared" si="40" ref="X60:X69">V60-W60</f>
        <v>0</v>
      </c>
      <c r="Y60" s="587"/>
    </row>
    <row r="61" spans="1:25" ht="13.5" customHeight="1">
      <c r="A61" s="349"/>
      <c r="B61" s="1270" t="s">
        <v>446</v>
      </c>
      <c r="C61" s="1271"/>
      <c r="D61" s="1140">
        <f t="shared" si="1"/>
        <v>7977357</v>
      </c>
      <c r="E61" s="1099">
        <f t="shared" si="2"/>
        <v>7977357</v>
      </c>
      <c r="F61" s="1144">
        <f t="shared" si="3"/>
        <v>0</v>
      </c>
      <c r="G61" s="1120">
        <v>2799727</v>
      </c>
      <c r="H61" s="1095">
        <v>2799727</v>
      </c>
      <c r="I61" s="1095">
        <f t="shared" si="34"/>
        <v>0</v>
      </c>
      <c r="J61" s="1095">
        <f>481795+4456321</f>
        <v>4938116</v>
      </c>
      <c r="K61" s="1095">
        <f>481795+4456321</f>
        <v>4938116</v>
      </c>
      <c r="L61" s="1095">
        <f t="shared" si="36"/>
        <v>0</v>
      </c>
      <c r="M61" s="1095"/>
      <c r="N61" s="1095"/>
      <c r="O61" s="1095">
        <f t="shared" si="37"/>
        <v>0</v>
      </c>
      <c r="P61" s="1095">
        <v>239514</v>
      </c>
      <c r="Q61" s="1095">
        <v>239514</v>
      </c>
      <c r="R61" s="1095">
        <f t="shared" si="38"/>
        <v>0</v>
      </c>
      <c r="S61" s="1095"/>
      <c r="T61" s="1095"/>
      <c r="U61" s="1095">
        <f t="shared" si="39"/>
        <v>0</v>
      </c>
      <c r="V61" s="1095"/>
      <c r="W61" s="1095"/>
      <c r="X61" s="1095">
        <f t="shared" si="40"/>
        <v>0</v>
      </c>
      <c r="Y61" s="587"/>
    </row>
    <row r="62" spans="1:25" ht="13.5" customHeight="1">
      <c r="A62" s="349"/>
      <c r="B62" s="1270" t="s">
        <v>447</v>
      </c>
      <c r="C62" s="1271"/>
      <c r="D62" s="1140">
        <f t="shared" si="1"/>
        <v>2523677</v>
      </c>
      <c r="E62" s="1099">
        <f t="shared" si="2"/>
        <v>2523677</v>
      </c>
      <c r="F62" s="1144">
        <f t="shared" si="3"/>
        <v>0</v>
      </c>
      <c r="G62" s="1120"/>
      <c r="H62" s="1095"/>
      <c r="I62" s="1095">
        <f t="shared" si="34"/>
        <v>0</v>
      </c>
      <c r="J62" s="1095">
        <v>2523677</v>
      </c>
      <c r="K62" s="1095">
        <v>2523677</v>
      </c>
      <c r="L62" s="1095">
        <f t="shared" si="36"/>
        <v>0</v>
      </c>
      <c r="M62" s="1095"/>
      <c r="N62" s="1095"/>
      <c r="O62" s="1095">
        <f t="shared" si="37"/>
        <v>0</v>
      </c>
      <c r="P62" s="1095"/>
      <c r="Q62" s="1095"/>
      <c r="R62" s="1095">
        <f t="shared" si="38"/>
        <v>0</v>
      </c>
      <c r="S62" s="1095"/>
      <c r="T62" s="1095"/>
      <c r="U62" s="1095">
        <f t="shared" si="39"/>
        <v>0</v>
      </c>
      <c r="V62" s="1095"/>
      <c r="W62" s="1095"/>
      <c r="X62" s="1095">
        <f t="shared" si="40"/>
        <v>0</v>
      </c>
      <c r="Y62" s="587"/>
    </row>
    <row r="63" spans="1:25" ht="13.5" customHeight="1">
      <c r="A63" s="349"/>
      <c r="B63" s="1270" t="s">
        <v>71</v>
      </c>
      <c r="C63" s="1271"/>
      <c r="D63" s="1140">
        <f t="shared" si="1"/>
        <v>24131705</v>
      </c>
      <c r="E63" s="1099">
        <f t="shared" si="2"/>
        <v>12716041</v>
      </c>
      <c r="F63" s="1144">
        <f t="shared" si="3"/>
        <v>11415664</v>
      </c>
      <c r="G63" s="1120">
        <v>15991931</v>
      </c>
      <c r="H63" s="1095">
        <v>9583197</v>
      </c>
      <c r="I63" s="1095">
        <f t="shared" si="34"/>
        <v>6408734</v>
      </c>
      <c r="J63" s="1095"/>
      <c r="K63" s="1095"/>
      <c r="L63" s="1095">
        <f t="shared" si="36"/>
        <v>0</v>
      </c>
      <c r="M63" s="1095"/>
      <c r="N63" s="1095"/>
      <c r="O63" s="1095">
        <f t="shared" si="37"/>
        <v>0</v>
      </c>
      <c r="P63" s="1095">
        <v>6840515</v>
      </c>
      <c r="Q63" s="1095">
        <v>2586949</v>
      </c>
      <c r="R63" s="1095">
        <f t="shared" si="38"/>
        <v>4253566</v>
      </c>
      <c r="S63" s="1095"/>
      <c r="T63" s="1095"/>
      <c r="U63" s="1095">
        <f t="shared" si="39"/>
        <v>0</v>
      </c>
      <c r="V63" s="1095">
        <v>1299259</v>
      </c>
      <c r="W63" s="1095">
        <v>545895</v>
      </c>
      <c r="X63" s="1095">
        <f t="shared" si="40"/>
        <v>753364</v>
      </c>
      <c r="Y63" s="587"/>
    </row>
    <row r="64" spans="1:25" ht="13.5" customHeight="1">
      <c r="A64" s="349"/>
      <c r="B64" s="456" t="s">
        <v>449</v>
      </c>
      <c r="C64" s="1124"/>
      <c r="D64" s="1140">
        <f t="shared" si="1"/>
        <v>95042942</v>
      </c>
      <c r="E64" s="1099">
        <f t="shared" si="2"/>
        <v>95042942</v>
      </c>
      <c r="F64" s="1144">
        <f t="shared" si="3"/>
        <v>0</v>
      </c>
      <c r="G64" s="1120">
        <v>93673748</v>
      </c>
      <c r="H64" s="1095">
        <v>93673748</v>
      </c>
      <c r="I64" s="1095">
        <f t="shared" si="34"/>
        <v>0</v>
      </c>
      <c r="J64" s="1095">
        <v>1016871</v>
      </c>
      <c r="K64" s="1095">
        <v>1016871</v>
      </c>
      <c r="L64" s="1095">
        <f t="shared" si="36"/>
        <v>0</v>
      </c>
      <c r="M64" s="1095"/>
      <c r="N64" s="1095"/>
      <c r="O64" s="1095">
        <f t="shared" si="37"/>
        <v>0</v>
      </c>
      <c r="P64" s="1095">
        <v>352323</v>
      </c>
      <c r="Q64" s="1095">
        <v>352323</v>
      </c>
      <c r="R64" s="1095">
        <f t="shared" si="38"/>
        <v>0</v>
      </c>
      <c r="S64" s="1095"/>
      <c r="T64" s="1095"/>
      <c r="U64" s="1095">
        <f t="shared" si="39"/>
        <v>0</v>
      </c>
      <c r="V64" s="1095"/>
      <c r="W64" s="1095"/>
      <c r="X64" s="1095">
        <f t="shared" si="40"/>
        <v>0</v>
      </c>
      <c r="Y64" s="587"/>
    </row>
    <row r="65" spans="1:25" ht="13.5" customHeight="1">
      <c r="A65" s="349"/>
      <c r="B65" s="456" t="s">
        <v>450</v>
      </c>
      <c r="C65" s="1124"/>
      <c r="D65" s="1140">
        <f t="shared" si="1"/>
        <v>14990928</v>
      </c>
      <c r="E65" s="1099">
        <f t="shared" si="2"/>
        <v>14990928</v>
      </c>
      <c r="F65" s="1144">
        <f t="shared" si="3"/>
        <v>0</v>
      </c>
      <c r="G65" s="1120">
        <v>4380645</v>
      </c>
      <c r="H65" s="1095">
        <v>4380645</v>
      </c>
      <c r="I65" s="1095">
        <f t="shared" si="34"/>
        <v>0</v>
      </c>
      <c r="J65" s="1095">
        <f>281102+1433498</f>
        <v>1714600</v>
      </c>
      <c r="K65" s="1095">
        <f>281102+1433498</f>
        <v>1714600</v>
      </c>
      <c r="L65" s="1095">
        <f t="shared" si="36"/>
        <v>0</v>
      </c>
      <c r="M65" s="1095"/>
      <c r="N65" s="1095"/>
      <c r="O65" s="1095">
        <f t="shared" si="37"/>
        <v>0</v>
      </c>
      <c r="P65" s="1095"/>
      <c r="Q65" s="1095"/>
      <c r="R65" s="1095">
        <f t="shared" si="38"/>
        <v>0</v>
      </c>
      <c r="S65" s="1095"/>
      <c r="T65" s="1095"/>
      <c r="U65" s="1095">
        <f t="shared" si="39"/>
        <v>0</v>
      </c>
      <c r="V65" s="1095">
        <v>8895683</v>
      </c>
      <c r="W65" s="1095">
        <v>8895683</v>
      </c>
      <c r="X65" s="1095">
        <f t="shared" si="40"/>
        <v>0</v>
      </c>
      <c r="Y65" s="587"/>
    </row>
    <row r="66" spans="1:25" ht="13.5" customHeight="1">
      <c r="A66" s="349"/>
      <c r="B66" s="1270" t="s">
        <v>72</v>
      </c>
      <c r="C66" s="1271"/>
      <c r="D66" s="1140">
        <f t="shared" si="1"/>
        <v>18630373</v>
      </c>
      <c r="E66" s="1099">
        <f t="shared" si="2"/>
        <v>11895314</v>
      </c>
      <c r="F66" s="1144">
        <f t="shared" si="3"/>
        <v>6735059</v>
      </c>
      <c r="G66" s="1120">
        <v>18630373</v>
      </c>
      <c r="H66" s="1095">
        <v>11895314</v>
      </c>
      <c r="I66" s="1095">
        <f t="shared" si="34"/>
        <v>6735059</v>
      </c>
      <c r="J66" s="1095"/>
      <c r="K66" s="1095"/>
      <c r="L66" s="1095">
        <f t="shared" si="36"/>
        <v>0</v>
      </c>
      <c r="M66" s="1095"/>
      <c r="N66" s="1095"/>
      <c r="O66" s="1095">
        <f t="shared" si="37"/>
        <v>0</v>
      </c>
      <c r="P66" s="1095"/>
      <c r="Q66" s="1095"/>
      <c r="R66" s="1095">
        <f t="shared" si="38"/>
        <v>0</v>
      </c>
      <c r="S66" s="1095"/>
      <c r="T66" s="1095"/>
      <c r="U66" s="1095">
        <f t="shared" si="39"/>
        <v>0</v>
      </c>
      <c r="V66" s="1095"/>
      <c r="W66" s="1095"/>
      <c r="X66" s="1095">
        <f t="shared" si="40"/>
        <v>0</v>
      </c>
      <c r="Y66" s="587"/>
    </row>
    <row r="67" spans="1:25" ht="13.5" customHeight="1">
      <c r="A67" s="349"/>
      <c r="B67" s="1270" t="s">
        <v>451</v>
      </c>
      <c r="C67" s="1271"/>
      <c r="D67" s="1140">
        <f t="shared" si="1"/>
        <v>4210436</v>
      </c>
      <c r="E67" s="1099">
        <f t="shared" si="2"/>
        <v>4210436</v>
      </c>
      <c r="F67" s="1144">
        <f t="shared" si="3"/>
        <v>0</v>
      </c>
      <c r="G67" s="1120">
        <v>4210436</v>
      </c>
      <c r="H67" s="1095">
        <v>4210436</v>
      </c>
      <c r="I67" s="1095">
        <f>G67-H67</f>
        <v>0</v>
      </c>
      <c r="J67" s="1095"/>
      <c r="K67" s="1095"/>
      <c r="L67" s="1095">
        <f t="shared" si="36"/>
        <v>0</v>
      </c>
      <c r="M67" s="1095"/>
      <c r="N67" s="1095"/>
      <c r="O67" s="1095">
        <f t="shared" si="37"/>
        <v>0</v>
      </c>
      <c r="P67" s="1095"/>
      <c r="Q67" s="1095"/>
      <c r="R67" s="1095">
        <f t="shared" si="38"/>
        <v>0</v>
      </c>
      <c r="S67" s="1095"/>
      <c r="T67" s="1095"/>
      <c r="U67" s="1095">
        <f t="shared" si="39"/>
        <v>0</v>
      </c>
      <c r="V67" s="1095"/>
      <c r="W67" s="1095"/>
      <c r="X67" s="1095">
        <f t="shared" si="40"/>
        <v>0</v>
      </c>
      <c r="Y67" s="587"/>
    </row>
    <row r="68" spans="1:25" ht="13.5" customHeight="1">
      <c r="A68" s="349"/>
      <c r="B68" s="456" t="s">
        <v>452</v>
      </c>
      <c r="C68" s="1124"/>
      <c r="D68" s="1140">
        <f t="shared" si="1"/>
        <v>445000</v>
      </c>
      <c r="E68" s="1099">
        <f t="shared" si="2"/>
        <v>445000</v>
      </c>
      <c r="F68" s="1144">
        <f t="shared" si="3"/>
        <v>0</v>
      </c>
      <c r="G68" s="1120">
        <v>445000</v>
      </c>
      <c r="H68" s="1095">
        <v>445000</v>
      </c>
      <c r="I68" s="1095">
        <f t="shared" si="34"/>
        <v>0</v>
      </c>
      <c r="J68" s="1095"/>
      <c r="K68" s="1095"/>
      <c r="L68" s="1095">
        <f t="shared" si="36"/>
        <v>0</v>
      </c>
      <c r="M68" s="1095"/>
      <c r="N68" s="1095"/>
      <c r="O68" s="1095">
        <f t="shared" si="37"/>
        <v>0</v>
      </c>
      <c r="P68" s="1095"/>
      <c r="Q68" s="1095"/>
      <c r="R68" s="1095">
        <f t="shared" si="38"/>
        <v>0</v>
      </c>
      <c r="S68" s="1095"/>
      <c r="T68" s="1095"/>
      <c r="U68" s="1095">
        <f t="shared" si="39"/>
        <v>0</v>
      </c>
      <c r="V68" s="1095"/>
      <c r="W68" s="1095"/>
      <c r="X68" s="1095">
        <f t="shared" si="40"/>
        <v>0</v>
      </c>
      <c r="Y68" s="587"/>
    </row>
    <row r="69" spans="1:25" ht="13.5" customHeight="1">
      <c r="A69" s="349"/>
      <c r="B69" s="1270" t="s">
        <v>435</v>
      </c>
      <c r="C69" s="1271"/>
      <c r="D69" s="1140">
        <f t="shared" si="1"/>
        <v>53526499</v>
      </c>
      <c r="E69" s="1099">
        <f t="shared" si="2"/>
        <v>43425041</v>
      </c>
      <c r="F69" s="1144">
        <f t="shared" si="3"/>
        <v>10101458</v>
      </c>
      <c r="G69" s="1120">
        <v>53526499</v>
      </c>
      <c r="H69" s="1095">
        <v>43425041</v>
      </c>
      <c r="I69" s="1095">
        <f t="shared" si="34"/>
        <v>10101458</v>
      </c>
      <c r="J69" s="1095"/>
      <c r="K69" s="1095"/>
      <c r="L69" s="1095">
        <f t="shared" si="36"/>
        <v>0</v>
      </c>
      <c r="M69" s="1095"/>
      <c r="N69" s="1095"/>
      <c r="O69" s="1095">
        <f t="shared" si="37"/>
        <v>0</v>
      </c>
      <c r="P69" s="1095"/>
      <c r="Q69" s="1095"/>
      <c r="R69" s="1095">
        <f t="shared" si="38"/>
        <v>0</v>
      </c>
      <c r="S69" s="1095"/>
      <c r="T69" s="1095"/>
      <c r="U69" s="1095">
        <f t="shared" si="39"/>
        <v>0</v>
      </c>
      <c r="V69" s="1095"/>
      <c r="W69" s="1095"/>
      <c r="X69" s="1095">
        <f t="shared" si="40"/>
        <v>0</v>
      </c>
      <c r="Y69" s="587"/>
    </row>
    <row r="70" spans="1:25" ht="13.5" customHeight="1">
      <c r="A70" s="349" t="s">
        <v>127</v>
      </c>
      <c r="B70" s="1268" t="s">
        <v>128</v>
      </c>
      <c r="C70" s="1269"/>
      <c r="D70" s="1140">
        <f t="shared" si="1"/>
        <v>168560178</v>
      </c>
      <c r="E70" s="1099">
        <f t="shared" si="2"/>
        <v>146139569</v>
      </c>
      <c r="F70" s="1144">
        <f t="shared" si="3"/>
        <v>22420609</v>
      </c>
      <c r="G70" s="1091">
        <f aca="true" t="shared" si="41" ref="G70:X70">SUM(G71:G81)</f>
        <v>112768253</v>
      </c>
      <c r="H70" s="1094">
        <f t="shared" si="41"/>
        <v>101400835</v>
      </c>
      <c r="I70" s="1094">
        <f t="shared" si="41"/>
        <v>11367418</v>
      </c>
      <c r="J70" s="1094">
        <f t="shared" si="41"/>
        <v>7587585</v>
      </c>
      <c r="K70" s="1094">
        <f t="shared" si="41"/>
        <v>6426534</v>
      </c>
      <c r="L70" s="1094">
        <f t="shared" si="41"/>
        <v>1161051</v>
      </c>
      <c r="M70" s="1094">
        <f t="shared" si="41"/>
        <v>7905348</v>
      </c>
      <c r="N70" s="1094">
        <f t="shared" si="41"/>
        <v>5419800</v>
      </c>
      <c r="O70" s="1094">
        <f t="shared" si="41"/>
        <v>2485548</v>
      </c>
      <c r="P70" s="1094">
        <f t="shared" si="41"/>
        <v>29109035</v>
      </c>
      <c r="Q70" s="1094">
        <f t="shared" si="41"/>
        <v>23541473</v>
      </c>
      <c r="R70" s="1094">
        <f t="shared" si="41"/>
        <v>5567562</v>
      </c>
      <c r="S70" s="1094">
        <f t="shared" si="41"/>
        <v>6049901</v>
      </c>
      <c r="T70" s="1094">
        <f t="shared" si="41"/>
        <v>4980696</v>
      </c>
      <c r="U70" s="1094">
        <f t="shared" si="41"/>
        <v>1069205</v>
      </c>
      <c r="V70" s="1094">
        <f t="shared" si="41"/>
        <v>5140056</v>
      </c>
      <c r="W70" s="1094">
        <f t="shared" si="41"/>
        <v>4370231</v>
      </c>
      <c r="X70" s="1094">
        <f t="shared" si="41"/>
        <v>769825</v>
      </c>
      <c r="Y70" s="587"/>
    </row>
    <row r="71" spans="1:25" ht="13.5" customHeight="1">
      <c r="A71" s="349"/>
      <c r="B71" s="1270" t="s">
        <v>70</v>
      </c>
      <c r="C71" s="1271"/>
      <c r="D71" s="1140">
        <f t="shared" si="1"/>
        <v>4603914</v>
      </c>
      <c r="E71" s="1099">
        <f t="shared" si="2"/>
        <v>2086590</v>
      </c>
      <c r="F71" s="1144">
        <f t="shared" si="3"/>
        <v>2517324</v>
      </c>
      <c r="G71" s="1120">
        <v>3821422</v>
      </c>
      <c r="H71" s="1095">
        <v>1514372</v>
      </c>
      <c r="I71" s="1095">
        <f aca="true" t="shared" si="42" ref="I71:I81">G71-H71</f>
        <v>2307050</v>
      </c>
      <c r="J71" s="1095">
        <v>440940</v>
      </c>
      <c r="K71" s="1095">
        <v>230666</v>
      </c>
      <c r="L71" s="1095">
        <f>J71-K71</f>
        <v>210274</v>
      </c>
      <c r="M71" s="1095"/>
      <c r="N71" s="1095"/>
      <c r="O71" s="1095">
        <f>M71-N71</f>
        <v>0</v>
      </c>
      <c r="P71" s="1095"/>
      <c r="Q71" s="1095"/>
      <c r="R71" s="1095">
        <f>P71-Q71</f>
        <v>0</v>
      </c>
      <c r="S71" s="1095"/>
      <c r="T71" s="1095"/>
      <c r="U71" s="1095">
        <f>S71-T71</f>
        <v>0</v>
      </c>
      <c r="V71" s="1095">
        <v>341552</v>
      </c>
      <c r="W71" s="1095">
        <v>341552</v>
      </c>
      <c r="X71" s="1095">
        <f>V71-W71</f>
        <v>0</v>
      </c>
      <c r="Y71" s="587"/>
    </row>
    <row r="72" spans="1:25" ht="13.5" customHeight="1">
      <c r="A72" s="349"/>
      <c r="B72" s="456" t="s">
        <v>486</v>
      </c>
      <c r="C72" s="1124"/>
      <c r="D72" s="1140">
        <f t="shared" si="1"/>
        <v>0</v>
      </c>
      <c r="E72" s="1099">
        <f t="shared" si="2"/>
        <v>0</v>
      </c>
      <c r="F72" s="1144">
        <f t="shared" si="3"/>
        <v>0</v>
      </c>
      <c r="G72" s="1120"/>
      <c r="H72" s="1095"/>
      <c r="I72" s="1095">
        <f>G72-H72</f>
        <v>0</v>
      </c>
      <c r="J72" s="1095"/>
      <c r="K72" s="1095"/>
      <c r="L72" s="1095">
        <f>J72-K72</f>
        <v>0</v>
      </c>
      <c r="M72" s="1095"/>
      <c r="N72" s="1095"/>
      <c r="O72" s="1095">
        <f>M72-N72</f>
        <v>0</v>
      </c>
      <c r="P72" s="1095"/>
      <c r="Q72" s="1095"/>
      <c r="R72" s="1095">
        <f>P72-Q72</f>
        <v>0</v>
      </c>
      <c r="S72" s="1095"/>
      <c r="T72" s="1095"/>
      <c r="U72" s="1095">
        <f>S72-T72</f>
        <v>0</v>
      </c>
      <c r="V72" s="1095"/>
      <c r="W72" s="1095"/>
      <c r="X72" s="1095">
        <f>V72-W72</f>
        <v>0</v>
      </c>
      <c r="Y72" s="587"/>
    </row>
    <row r="73" spans="1:25" ht="13.5" customHeight="1">
      <c r="A73" s="349"/>
      <c r="B73" s="456" t="s">
        <v>446</v>
      </c>
      <c r="C73" s="1124"/>
      <c r="D73" s="1140">
        <f aca="true" t="shared" si="43" ref="D73:D82">G73+J73+M73+P73+S73+V73</f>
        <v>8599158</v>
      </c>
      <c r="E73" s="1099">
        <f aca="true" t="shared" si="44" ref="E73:E82">H73+K73+N73+Q73+T73+W73</f>
        <v>8599158</v>
      </c>
      <c r="F73" s="1144">
        <f aca="true" t="shared" si="45" ref="F73:F82">I73+L73+O73+R73+U73+X73</f>
        <v>0</v>
      </c>
      <c r="G73" s="1120">
        <v>7632178</v>
      </c>
      <c r="H73" s="1095">
        <v>7632178</v>
      </c>
      <c r="I73" s="1095">
        <f t="shared" si="42"/>
        <v>0</v>
      </c>
      <c r="J73" s="1095">
        <v>252910</v>
      </c>
      <c r="K73" s="1095">
        <v>252910</v>
      </c>
      <c r="L73" s="1095">
        <f aca="true" t="shared" si="46" ref="L73:L81">J73-K73</f>
        <v>0</v>
      </c>
      <c r="M73" s="1095"/>
      <c r="N73" s="1095"/>
      <c r="O73" s="1095">
        <f aca="true" t="shared" si="47" ref="O73:O81">M73-N73</f>
        <v>0</v>
      </c>
      <c r="P73" s="1095"/>
      <c r="Q73" s="1095"/>
      <c r="R73" s="1095">
        <f aca="true" t="shared" si="48" ref="R73:R81">P73-Q73</f>
        <v>0</v>
      </c>
      <c r="S73" s="1095">
        <v>714070</v>
      </c>
      <c r="T73" s="1095">
        <v>714070</v>
      </c>
      <c r="U73" s="1095">
        <f aca="true" t="shared" si="49" ref="U73:U81">S73-T73</f>
        <v>0</v>
      </c>
      <c r="V73" s="1095"/>
      <c r="W73" s="1095"/>
      <c r="X73" s="1095">
        <f aca="true" t="shared" si="50" ref="X73:X81">V73-W73</f>
        <v>0</v>
      </c>
      <c r="Y73" s="587"/>
    </row>
    <row r="74" spans="1:25" ht="13.5" customHeight="1">
      <c r="A74" s="349"/>
      <c r="B74" s="456" t="s">
        <v>447</v>
      </c>
      <c r="C74" s="1124"/>
      <c r="D74" s="1140">
        <f t="shared" si="43"/>
        <v>7592206</v>
      </c>
      <c r="E74" s="1099">
        <f t="shared" si="44"/>
        <v>7592206</v>
      </c>
      <c r="F74" s="1144">
        <f t="shared" si="45"/>
        <v>0</v>
      </c>
      <c r="G74" s="1120">
        <v>5201525</v>
      </c>
      <c r="H74" s="1095">
        <v>5201525</v>
      </c>
      <c r="I74" s="1095">
        <f t="shared" si="42"/>
        <v>0</v>
      </c>
      <c r="J74" s="1095">
        <v>1867317</v>
      </c>
      <c r="K74" s="1095">
        <v>1867317</v>
      </c>
      <c r="L74" s="1095">
        <f t="shared" si="46"/>
        <v>0</v>
      </c>
      <c r="M74" s="1095">
        <v>10000</v>
      </c>
      <c r="N74" s="1095">
        <v>10000</v>
      </c>
      <c r="O74" s="1095">
        <f t="shared" si="47"/>
        <v>0</v>
      </c>
      <c r="P74" s="1095">
        <v>38666</v>
      </c>
      <c r="Q74" s="1095">
        <v>38666</v>
      </c>
      <c r="R74" s="1095">
        <f t="shared" si="48"/>
        <v>0</v>
      </c>
      <c r="S74" s="1095">
        <v>237547</v>
      </c>
      <c r="T74" s="1095">
        <v>237547</v>
      </c>
      <c r="U74" s="1095">
        <f t="shared" si="49"/>
        <v>0</v>
      </c>
      <c r="V74" s="1095">
        <v>237151</v>
      </c>
      <c r="W74" s="1095">
        <v>237151</v>
      </c>
      <c r="X74" s="1095">
        <f t="shared" si="50"/>
        <v>0</v>
      </c>
      <c r="Y74" s="587"/>
    </row>
    <row r="75" spans="1:25" ht="13.5" customHeight="1">
      <c r="A75" s="349"/>
      <c r="B75" s="1270" t="s">
        <v>71</v>
      </c>
      <c r="C75" s="1271"/>
      <c r="D75" s="1140">
        <f t="shared" si="43"/>
        <v>36830333</v>
      </c>
      <c r="E75" s="1099">
        <f t="shared" si="44"/>
        <v>18353161</v>
      </c>
      <c r="F75" s="1144">
        <f t="shared" si="45"/>
        <v>18477172</v>
      </c>
      <c r="G75" s="1120">
        <v>18754693</v>
      </c>
      <c r="H75" s="1095">
        <v>11120438</v>
      </c>
      <c r="I75" s="1095">
        <f t="shared" si="42"/>
        <v>7634255</v>
      </c>
      <c r="J75" s="1095">
        <v>994465</v>
      </c>
      <c r="K75" s="1095">
        <v>43688</v>
      </c>
      <c r="L75" s="1095">
        <f t="shared" si="46"/>
        <v>950777</v>
      </c>
      <c r="M75" s="1095">
        <v>3544241</v>
      </c>
      <c r="N75" s="1095">
        <v>1058693</v>
      </c>
      <c r="O75" s="1095">
        <f t="shared" si="47"/>
        <v>2485548</v>
      </c>
      <c r="P75" s="1095">
        <v>9601405</v>
      </c>
      <c r="Q75" s="1095">
        <v>4033843</v>
      </c>
      <c r="R75" s="1095">
        <f t="shared" si="48"/>
        <v>5567562</v>
      </c>
      <c r="S75" s="1095">
        <v>2079785</v>
      </c>
      <c r="T75" s="1095">
        <v>1010580</v>
      </c>
      <c r="U75" s="1095">
        <f t="shared" si="49"/>
        <v>1069205</v>
      </c>
      <c r="V75" s="1095">
        <v>1855744</v>
      </c>
      <c r="W75" s="1095">
        <v>1085919</v>
      </c>
      <c r="X75" s="1095">
        <f t="shared" si="50"/>
        <v>769825</v>
      </c>
      <c r="Y75" s="587"/>
    </row>
    <row r="76" spans="1:25" ht="13.5" customHeight="1">
      <c r="A76" s="349"/>
      <c r="B76" s="456" t="s">
        <v>449</v>
      </c>
      <c r="C76" s="1124"/>
      <c r="D76" s="1140">
        <f t="shared" si="43"/>
        <v>39348773</v>
      </c>
      <c r="E76" s="1099">
        <f t="shared" si="44"/>
        <v>39348773</v>
      </c>
      <c r="F76" s="1144">
        <f t="shared" si="45"/>
        <v>0</v>
      </c>
      <c r="G76" s="1120">
        <v>39348773</v>
      </c>
      <c r="H76" s="1095">
        <v>39348773</v>
      </c>
      <c r="I76" s="1095">
        <f t="shared" si="42"/>
        <v>0</v>
      </c>
      <c r="J76" s="1095"/>
      <c r="K76" s="1095"/>
      <c r="L76" s="1095">
        <f t="shared" si="46"/>
        <v>0</v>
      </c>
      <c r="M76" s="1095"/>
      <c r="N76" s="1095"/>
      <c r="O76" s="1095">
        <f t="shared" si="47"/>
        <v>0</v>
      </c>
      <c r="P76" s="1095"/>
      <c r="Q76" s="1095"/>
      <c r="R76" s="1095">
        <f t="shared" si="48"/>
        <v>0</v>
      </c>
      <c r="S76" s="1095"/>
      <c r="T76" s="1095"/>
      <c r="U76" s="1095">
        <f t="shared" si="49"/>
        <v>0</v>
      </c>
      <c r="V76" s="1095"/>
      <c r="W76" s="1095"/>
      <c r="X76" s="1095">
        <f t="shared" si="50"/>
        <v>0</v>
      </c>
      <c r="Y76" s="587"/>
    </row>
    <row r="77" spans="1:25" ht="13.5" customHeight="1">
      <c r="A77" s="349"/>
      <c r="B77" s="456" t="s">
        <v>734</v>
      </c>
      <c r="C77" s="1124"/>
      <c r="D77" s="1140">
        <f t="shared" si="43"/>
        <v>65040</v>
      </c>
      <c r="E77" s="1099">
        <f t="shared" si="44"/>
        <v>65040</v>
      </c>
      <c r="F77" s="1144">
        <f t="shared" si="45"/>
        <v>0</v>
      </c>
      <c r="G77" s="1120">
        <v>65040</v>
      </c>
      <c r="H77" s="1095">
        <v>65040</v>
      </c>
      <c r="I77" s="1095">
        <f t="shared" si="42"/>
        <v>0</v>
      </c>
      <c r="J77" s="1095"/>
      <c r="K77" s="1095"/>
      <c r="L77" s="1095">
        <f t="shared" si="46"/>
        <v>0</v>
      </c>
      <c r="M77" s="1095"/>
      <c r="N77" s="1095"/>
      <c r="O77" s="1095">
        <f t="shared" si="47"/>
        <v>0</v>
      </c>
      <c r="P77" s="1095"/>
      <c r="Q77" s="1095"/>
      <c r="R77" s="1095">
        <f t="shared" si="48"/>
        <v>0</v>
      </c>
      <c r="S77" s="1095"/>
      <c r="T77" s="1095"/>
      <c r="U77" s="1095">
        <f t="shared" si="49"/>
        <v>0</v>
      </c>
      <c r="V77" s="1095"/>
      <c r="W77" s="1095"/>
      <c r="X77" s="1095">
        <f t="shared" si="50"/>
        <v>0</v>
      </c>
      <c r="Y77" s="587"/>
    </row>
    <row r="78" spans="1:25" ht="13.5" customHeight="1">
      <c r="A78" s="349"/>
      <c r="B78" s="456" t="s">
        <v>450</v>
      </c>
      <c r="C78" s="1124"/>
      <c r="D78" s="1140">
        <f t="shared" si="43"/>
        <v>53079210</v>
      </c>
      <c r="E78" s="1099">
        <f t="shared" si="44"/>
        <v>53079210</v>
      </c>
      <c r="F78" s="1144">
        <f t="shared" si="45"/>
        <v>0</v>
      </c>
      <c r="G78" s="1120">
        <v>19503078</v>
      </c>
      <c r="H78" s="1095">
        <v>19503078</v>
      </c>
      <c r="I78" s="1095">
        <f t="shared" si="42"/>
        <v>0</v>
      </c>
      <c r="J78" s="1095">
        <f>3991016+40937</f>
        <v>4031953</v>
      </c>
      <c r="K78" s="1095">
        <v>4031953</v>
      </c>
      <c r="L78" s="1095">
        <f t="shared" si="46"/>
        <v>0</v>
      </c>
      <c r="M78" s="1095">
        <v>4351107</v>
      </c>
      <c r="N78" s="1095">
        <v>4351107</v>
      </c>
      <c r="O78" s="1095">
        <f t="shared" si="47"/>
        <v>0</v>
      </c>
      <c r="P78" s="1095">
        <v>19468964</v>
      </c>
      <c r="Q78" s="1095">
        <v>19468964</v>
      </c>
      <c r="R78" s="1095">
        <f t="shared" si="48"/>
        <v>0</v>
      </c>
      <c r="S78" s="1095">
        <v>3018499</v>
      </c>
      <c r="T78" s="1095">
        <v>3018499</v>
      </c>
      <c r="U78" s="1095">
        <f t="shared" si="49"/>
        <v>0</v>
      </c>
      <c r="V78" s="1095">
        <v>2705609</v>
      </c>
      <c r="W78" s="1095">
        <v>2705609</v>
      </c>
      <c r="X78" s="1095">
        <f t="shared" si="50"/>
        <v>0</v>
      </c>
      <c r="Y78" s="587"/>
    </row>
    <row r="79" spans="1:25" ht="13.5" customHeight="1">
      <c r="A79" s="349"/>
      <c r="B79" s="1270" t="s">
        <v>72</v>
      </c>
      <c r="C79" s="1271"/>
      <c r="D79" s="1140">
        <f t="shared" si="43"/>
        <v>2458554</v>
      </c>
      <c r="E79" s="1099">
        <f t="shared" si="44"/>
        <v>1032441</v>
      </c>
      <c r="F79" s="1144">
        <f t="shared" si="45"/>
        <v>1426113</v>
      </c>
      <c r="G79" s="1120">
        <v>2458554</v>
      </c>
      <c r="H79" s="1095">
        <v>1032441</v>
      </c>
      <c r="I79" s="1095">
        <f t="shared" si="42"/>
        <v>1426113</v>
      </c>
      <c r="J79" s="1095"/>
      <c r="K79" s="1095"/>
      <c r="L79" s="1095">
        <f t="shared" si="46"/>
        <v>0</v>
      </c>
      <c r="M79" s="1095"/>
      <c r="N79" s="1095"/>
      <c r="O79" s="1095">
        <f t="shared" si="47"/>
        <v>0</v>
      </c>
      <c r="P79" s="1095"/>
      <c r="Q79" s="1095"/>
      <c r="R79" s="1095">
        <f t="shared" si="48"/>
        <v>0</v>
      </c>
      <c r="S79" s="1095"/>
      <c r="T79" s="1095"/>
      <c r="U79" s="1095">
        <f t="shared" si="49"/>
        <v>0</v>
      </c>
      <c r="V79" s="1095"/>
      <c r="W79" s="1095"/>
      <c r="X79" s="1095">
        <f t="shared" si="50"/>
        <v>0</v>
      </c>
      <c r="Y79" s="587"/>
    </row>
    <row r="80" spans="1:25" ht="13.5" customHeight="1">
      <c r="A80" s="349"/>
      <c r="B80" s="456" t="s">
        <v>453</v>
      </c>
      <c r="C80" s="1124"/>
      <c r="D80" s="1140">
        <f t="shared" si="43"/>
        <v>670000</v>
      </c>
      <c r="E80" s="1099">
        <f t="shared" si="44"/>
        <v>670000</v>
      </c>
      <c r="F80" s="1144">
        <f t="shared" si="45"/>
        <v>0</v>
      </c>
      <c r="G80" s="1120">
        <v>670000</v>
      </c>
      <c r="H80" s="1095">
        <v>670000</v>
      </c>
      <c r="I80" s="1095">
        <f t="shared" si="42"/>
        <v>0</v>
      </c>
      <c r="J80" s="1095"/>
      <c r="K80" s="1095"/>
      <c r="L80" s="1095">
        <f t="shared" si="46"/>
        <v>0</v>
      </c>
      <c r="M80" s="1095"/>
      <c r="N80" s="1095"/>
      <c r="O80" s="1095">
        <f t="shared" si="47"/>
        <v>0</v>
      </c>
      <c r="P80" s="1095"/>
      <c r="Q80" s="1095"/>
      <c r="R80" s="1095">
        <f t="shared" si="48"/>
        <v>0</v>
      </c>
      <c r="S80" s="1095"/>
      <c r="T80" s="1095"/>
      <c r="U80" s="1095">
        <f t="shared" si="49"/>
        <v>0</v>
      </c>
      <c r="V80" s="1095"/>
      <c r="W80" s="1095"/>
      <c r="X80" s="1095">
        <f t="shared" si="50"/>
        <v>0</v>
      </c>
      <c r="Y80" s="587"/>
    </row>
    <row r="81" spans="1:25" ht="13.5" customHeight="1">
      <c r="A81" s="349"/>
      <c r="B81" s="1270" t="s">
        <v>451</v>
      </c>
      <c r="C81" s="1271"/>
      <c r="D81" s="1140">
        <f t="shared" si="43"/>
        <v>15312990</v>
      </c>
      <c r="E81" s="1099">
        <f t="shared" si="44"/>
        <v>15312990</v>
      </c>
      <c r="F81" s="1144">
        <f t="shared" si="45"/>
        <v>0</v>
      </c>
      <c r="G81" s="1120">
        <v>15312990</v>
      </c>
      <c r="H81" s="1095">
        <v>15312990</v>
      </c>
      <c r="I81" s="1095">
        <f t="shared" si="42"/>
        <v>0</v>
      </c>
      <c r="J81" s="1095"/>
      <c r="K81" s="1095"/>
      <c r="L81" s="1095">
        <f t="shared" si="46"/>
        <v>0</v>
      </c>
      <c r="M81" s="1095"/>
      <c r="N81" s="1095"/>
      <c r="O81" s="1095">
        <f t="shared" si="47"/>
        <v>0</v>
      </c>
      <c r="P81" s="1095"/>
      <c r="Q81" s="1095"/>
      <c r="R81" s="1095">
        <f t="shared" si="48"/>
        <v>0</v>
      </c>
      <c r="S81" s="1095"/>
      <c r="T81" s="1095"/>
      <c r="U81" s="1095">
        <f t="shared" si="49"/>
        <v>0</v>
      </c>
      <c r="V81" s="1095"/>
      <c r="W81" s="1095"/>
      <c r="X81" s="1095">
        <f t="shared" si="50"/>
        <v>0</v>
      </c>
      <c r="Y81" s="587"/>
    </row>
    <row r="82" spans="1:25" ht="13.5" customHeight="1" thickBot="1">
      <c r="A82" s="273" t="s">
        <v>135</v>
      </c>
      <c r="B82" s="1303" t="s">
        <v>136</v>
      </c>
      <c r="C82" s="1304"/>
      <c r="D82" s="1142">
        <f t="shared" si="43"/>
        <v>1169911765</v>
      </c>
      <c r="E82" s="1150">
        <f t="shared" si="44"/>
        <v>0</v>
      </c>
      <c r="F82" s="1146">
        <f t="shared" si="45"/>
        <v>1169911765</v>
      </c>
      <c r="G82" s="1096">
        <f>SUM(G83:G118)</f>
        <v>1169911765</v>
      </c>
      <c r="H82" s="1095"/>
      <c r="I82" s="1097">
        <f>G82-H82</f>
        <v>1169911765</v>
      </c>
      <c r="J82" s="1096">
        <f>SUM(J83:J118)</f>
        <v>0</v>
      </c>
      <c r="K82" s="1095"/>
      <c r="L82" s="1097">
        <f>J82-K82</f>
        <v>0</v>
      </c>
      <c r="M82" s="1096">
        <f>SUM(M83:M118)</f>
        <v>0</v>
      </c>
      <c r="N82" s="1095"/>
      <c r="O82" s="1097">
        <f>M82-N82</f>
        <v>0</v>
      </c>
      <c r="P82" s="1096">
        <f>SUM(P83:P118)</f>
        <v>0</v>
      </c>
      <c r="Q82" s="1095"/>
      <c r="R82" s="1097">
        <f>P82-Q82</f>
        <v>0</v>
      </c>
      <c r="S82" s="1096">
        <f>SUM(S83:S118)</f>
        <v>0</v>
      </c>
      <c r="T82" s="1095"/>
      <c r="U82" s="1097">
        <f>S82-T82</f>
        <v>0</v>
      </c>
      <c r="V82" s="1096"/>
      <c r="W82" s="1095"/>
      <c r="X82" s="1097">
        <f>V82-W82</f>
        <v>0</v>
      </c>
      <c r="Y82" s="587"/>
    </row>
    <row r="83" spans="1:25" ht="24" customHeight="1">
      <c r="A83" s="270"/>
      <c r="B83" s="1323" t="s">
        <v>1609</v>
      </c>
      <c r="C83" s="1324"/>
      <c r="D83" s="1174">
        <v>400000</v>
      </c>
      <c r="E83" s="1094"/>
      <c r="F83" s="1091"/>
      <c r="G83" s="1170">
        <v>400000</v>
      </c>
      <c r="H83" s="1094"/>
      <c r="I83" s="1168"/>
      <c r="J83" s="1098"/>
      <c r="K83" s="1099"/>
      <c r="L83" s="1100">
        <f aca="true" t="shared" si="51" ref="L83:L118">J83-K83</f>
        <v>0</v>
      </c>
      <c r="M83" s="1098"/>
      <c r="N83" s="1099"/>
      <c r="O83" s="1100">
        <f aca="true" t="shared" si="52" ref="O83:O118">M83-N83</f>
        <v>0</v>
      </c>
      <c r="P83" s="1098"/>
      <c r="Q83" s="1099"/>
      <c r="R83" s="1100">
        <f aca="true" t="shared" si="53" ref="R83:R118">P83-Q83</f>
        <v>0</v>
      </c>
      <c r="S83" s="1098"/>
      <c r="T83" s="1099"/>
      <c r="U83" s="1100">
        <f aca="true" t="shared" si="54" ref="U83:U118">S83-T83</f>
        <v>0</v>
      </c>
      <c r="V83" s="1098"/>
      <c r="W83" s="1099"/>
      <c r="X83" s="1100">
        <f aca="true" t="shared" si="55" ref="X83:X118">V83-W83</f>
        <v>0</v>
      </c>
      <c r="Y83" s="587"/>
    </row>
    <row r="84" spans="1:25" ht="12.75" customHeight="1">
      <c r="A84" s="270"/>
      <c r="B84" s="1320" t="s">
        <v>1196</v>
      </c>
      <c r="C84" s="1321"/>
      <c r="D84" s="1174">
        <v>14972191</v>
      </c>
      <c r="E84" s="1094"/>
      <c r="F84" s="1091"/>
      <c r="G84" s="1170">
        <v>14972191</v>
      </c>
      <c r="H84" s="1094"/>
      <c r="I84" s="1168"/>
      <c r="J84" s="1101"/>
      <c r="K84" s="1099"/>
      <c r="L84" s="1100">
        <f t="shared" si="51"/>
        <v>0</v>
      </c>
      <c r="M84" s="1101"/>
      <c r="N84" s="1099"/>
      <c r="O84" s="1100">
        <f t="shared" si="52"/>
        <v>0</v>
      </c>
      <c r="P84" s="1101"/>
      <c r="Q84" s="1099"/>
      <c r="R84" s="1100">
        <f t="shared" si="53"/>
        <v>0</v>
      </c>
      <c r="S84" s="1101"/>
      <c r="T84" s="1099"/>
      <c r="U84" s="1100">
        <f t="shared" si="54"/>
        <v>0</v>
      </c>
      <c r="V84" s="1101"/>
      <c r="W84" s="1099"/>
      <c r="X84" s="1100">
        <f t="shared" si="55"/>
        <v>0</v>
      </c>
      <c r="Y84" s="587"/>
    </row>
    <row r="85" spans="1:25" ht="24" customHeight="1">
      <c r="A85" s="270"/>
      <c r="B85" s="1320" t="s">
        <v>1610</v>
      </c>
      <c r="C85" s="1321"/>
      <c r="D85" s="1174">
        <v>720000</v>
      </c>
      <c r="E85" s="1094"/>
      <c r="F85" s="1091"/>
      <c r="G85" s="1170">
        <v>720000</v>
      </c>
      <c r="H85" s="1094"/>
      <c r="I85" s="1168"/>
      <c r="J85" s="1101"/>
      <c r="K85" s="1099"/>
      <c r="L85" s="1100">
        <f t="shared" si="51"/>
        <v>0</v>
      </c>
      <c r="M85" s="1101"/>
      <c r="N85" s="1099"/>
      <c r="O85" s="1100">
        <f t="shared" si="52"/>
        <v>0</v>
      </c>
      <c r="P85" s="1101"/>
      <c r="Q85" s="1099"/>
      <c r="R85" s="1100">
        <f t="shared" si="53"/>
        <v>0</v>
      </c>
      <c r="S85" s="1101"/>
      <c r="T85" s="1099"/>
      <c r="U85" s="1100">
        <f t="shared" si="54"/>
        <v>0</v>
      </c>
      <c r="V85" s="1101"/>
      <c r="W85" s="1099"/>
      <c r="X85" s="1100">
        <f t="shared" si="55"/>
        <v>0</v>
      </c>
      <c r="Y85" s="587"/>
    </row>
    <row r="86" spans="1:25" ht="24" customHeight="1">
      <c r="A86" s="270"/>
      <c r="B86" s="1320" t="s">
        <v>1611</v>
      </c>
      <c r="C86" s="1321"/>
      <c r="D86" s="1174">
        <v>500000</v>
      </c>
      <c r="E86" s="1094"/>
      <c r="F86" s="1091"/>
      <c r="G86" s="1170">
        <v>500000</v>
      </c>
      <c r="H86" s="1094"/>
      <c r="I86" s="1168"/>
      <c r="J86" s="1101"/>
      <c r="K86" s="1099"/>
      <c r="L86" s="1100">
        <f t="shared" si="51"/>
        <v>0</v>
      </c>
      <c r="M86" s="1101"/>
      <c r="N86" s="1099"/>
      <c r="O86" s="1100">
        <f t="shared" si="52"/>
        <v>0</v>
      </c>
      <c r="P86" s="1101"/>
      <c r="Q86" s="1099"/>
      <c r="R86" s="1100">
        <f t="shared" si="53"/>
        <v>0</v>
      </c>
      <c r="S86" s="1101"/>
      <c r="T86" s="1099"/>
      <c r="U86" s="1100">
        <f t="shared" si="54"/>
        <v>0</v>
      </c>
      <c r="V86" s="1101"/>
      <c r="W86" s="1099"/>
      <c r="X86" s="1100">
        <f t="shared" si="55"/>
        <v>0</v>
      </c>
      <c r="Y86" s="587"/>
    </row>
    <row r="87" spans="1:25" ht="24" customHeight="1">
      <c r="A87" s="270"/>
      <c r="B87" s="1320" t="s">
        <v>1612</v>
      </c>
      <c r="C87" s="1321"/>
      <c r="D87" s="1174">
        <v>85521719</v>
      </c>
      <c r="E87" s="1094"/>
      <c r="F87" s="1091"/>
      <c r="G87" s="1170">
        <v>85521719</v>
      </c>
      <c r="H87" s="1094"/>
      <c r="I87" s="1168"/>
      <c r="J87" s="1101"/>
      <c r="K87" s="1099"/>
      <c r="L87" s="1100">
        <f t="shared" si="51"/>
        <v>0</v>
      </c>
      <c r="M87" s="1101"/>
      <c r="N87" s="1099"/>
      <c r="O87" s="1100">
        <f t="shared" si="52"/>
        <v>0</v>
      </c>
      <c r="P87" s="1101"/>
      <c r="Q87" s="1099"/>
      <c r="R87" s="1100">
        <f t="shared" si="53"/>
        <v>0</v>
      </c>
      <c r="S87" s="1101"/>
      <c r="T87" s="1099"/>
      <c r="U87" s="1100">
        <f t="shared" si="54"/>
        <v>0</v>
      </c>
      <c r="V87" s="1101"/>
      <c r="W87" s="1099"/>
      <c r="X87" s="1100">
        <f t="shared" si="55"/>
        <v>0</v>
      </c>
      <c r="Y87" s="587"/>
    </row>
    <row r="88" spans="1:25" ht="24" customHeight="1">
      <c r="A88" s="270"/>
      <c r="B88" s="1320" t="s">
        <v>1613</v>
      </c>
      <c r="C88" s="1321"/>
      <c r="D88" s="1174">
        <v>142536198</v>
      </c>
      <c r="E88" s="1094"/>
      <c r="F88" s="1091"/>
      <c r="G88" s="1170">
        <v>142536198</v>
      </c>
      <c r="H88" s="1094"/>
      <c r="I88" s="1168"/>
      <c r="J88" s="1101"/>
      <c r="K88" s="1099"/>
      <c r="L88" s="1100">
        <f t="shared" si="51"/>
        <v>0</v>
      </c>
      <c r="M88" s="1101"/>
      <c r="N88" s="1099"/>
      <c r="O88" s="1100">
        <f t="shared" si="52"/>
        <v>0</v>
      </c>
      <c r="P88" s="1101"/>
      <c r="Q88" s="1099"/>
      <c r="R88" s="1100">
        <f t="shared" si="53"/>
        <v>0</v>
      </c>
      <c r="S88" s="1101"/>
      <c r="T88" s="1099"/>
      <c r="U88" s="1100">
        <f t="shared" si="54"/>
        <v>0</v>
      </c>
      <c r="V88" s="1101"/>
      <c r="W88" s="1099"/>
      <c r="X88" s="1100">
        <f t="shared" si="55"/>
        <v>0</v>
      </c>
      <c r="Y88" s="587"/>
    </row>
    <row r="89" spans="1:25" ht="12.75" customHeight="1">
      <c r="A89" s="270"/>
      <c r="B89" s="1320" t="s">
        <v>1614</v>
      </c>
      <c r="C89" s="1321"/>
      <c r="D89" s="1174">
        <v>1550000</v>
      </c>
      <c r="E89" s="1094"/>
      <c r="F89" s="1091"/>
      <c r="G89" s="1170">
        <v>1550000</v>
      </c>
      <c r="H89" s="1094"/>
      <c r="I89" s="1168"/>
      <c r="J89" s="1101"/>
      <c r="K89" s="1099"/>
      <c r="L89" s="1100">
        <f t="shared" si="51"/>
        <v>0</v>
      </c>
      <c r="M89" s="1101"/>
      <c r="N89" s="1099"/>
      <c r="O89" s="1100">
        <f t="shared" si="52"/>
        <v>0</v>
      </c>
      <c r="P89" s="1101"/>
      <c r="Q89" s="1099"/>
      <c r="R89" s="1100">
        <f t="shared" si="53"/>
        <v>0</v>
      </c>
      <c r="S89" s="1101"/>
      <c r="T89" s="1099"/>
      <c r="U89" s="1100">
        <f t="shared" si="54"/>
        <v>0</v>
      </c>
      <c r="V89" s="1101"/>
      <c r="W89" s="1099"/>
      <c r="X89" s="1100">
        <f t="shared" si="55"/>
        <v>0</v>
      </c>
      <c r="Y89" s="587"/>
    </row>
    <row r="90" spans="1:25" ht="24" customHeight="1">
      <c r="A90" s="270"/>
      <c r="B90" s="1320" t="s">
        <v>1615</v>
      </c>
      <c r="C90" s="1321"/>
      <c r="D90" s="1174">
        <v>114028958</v>
      </c>
      <c r="E90" s="1094"/>
      <c r="F90" s="1091"/>
      <c r="G90" s="1170">
        <v>114028958</v>
      </c>
      <c r="H90" s="1094"/>
      <c r="I90" s="1168"/>
      <c r="J90" s="1101"/>
      <c r="K90" s="1099"/>
      <c r="L90" s="1100">
        <f t="shared" si="51"/>
        <v>0</v>
      </c>
      <c r="M90" s="1101"/>
      <c r="N90" s="1099"/>
      <c r="O90" s="1100">
        <f t="shared" si="52"/>
        <v>0</v>
      </c>
      <c r="P90" s="1101"/>
      <c r="Q90" s="1099"/>
      <c r="R90" s="1100">
        <f t="shared" si="53"/>
        <v>0</v>
      </c>
      <c r="S90" s="1101"/>
      <c r="T90" s="1099"/>
      <c r="U90" s="1100">
        <f t="shared" si="54"/>
        <v>0</v>
      </c>
      <c r="V90" s="1101"/>
      <c r="W90" s="1099"/>
      <c r="X90" s="1100">
        <f t="shared" si="55"/>
        <v>0</v>
      </c>
      <c r="Y90" s="587"/>
    </row>
    <row r="91" spans="1:25" ht="24" customHeight="1">
      <c r="A91" s="270"/>
      <c r="B91" s="1320" t="s">
        <v>1616</v>
      </c>
      <c r="C91" s="1321"/>
      <c r="D91" s="1174">
        <v>114028958</v>
      </c>
      <c r="E91" s="1094"/>
      <c r="F91" s="1091"/>
      <c r="G91" s="1170">
        <v>114028958</v>
      </c>
      <c r="H91" s="1094"/>
      <c r="I91" s="1168"/>
      <c r="J91" s="1101"/>
      <c r="K91" s="1099"/>
      <c r="L91" s="1100">
        <f t="shared" si="51"/>
        <v>0</v>
      </c>
      <c r="M91" s="1101"/>
      <c r="N91" s="1099"/>
      <c r="O91" s="1100">
        <f t="shared" si="52"/>
        <v>0</v>
      </c>
      <c r="P91" s="1101"/>
      <c r="Q91" s="1099"/>
      <c r="R91" s="1100">
        <f t="shared" si="53"/>
        <v>0</v>
      </c>
      <c r="S91" s="1101"/>
      <c r="T91" s="1099"/>
      <c r="U91" s="1100">
        <f t="shared" si="54"/>
        <v>0</v>
      </c>
      <c r="V91" s="1101"/>
      <c r="W91" s="1099"/>
      <c r="X91" s="1100">
        <f t="shared" si="55"/>
        <v>0</v>
      </c>
      <c r="Y91" s="587"/>
    </row>
    <row r="92" spans="1:25" ht="12.75" customHeight="1">
      <c r="A92" s="270"/>
      <c r="B92" s="1320" t="s">
        <v>1617</v>
      </c>
      <c r="C92" s="1321"/>
      <c r="D92" s="1174">
        <v>2566000</v>
      </c>
      <c r="E92" s="1094"/>
      <c r="F92" s="1091"/>
      <c r="G92" s="1170">
        <v>2566000</v>
      </c>
      <c r="H92" s="1094"/>
      <c r="I92" s="1168"/>
      <c r="J92" s="1101"/>
      <c r="K92" s="1099"/>
      <c r="L92" s="1100">
        <f t="shared" si="51"/>
        <v>0</v>
      </c>
      <c r="M92" s="1101"/>
      <c r="N92" s="1099"/>
      <c r="O92" s="1100">
        <f t="shared" si="52"/>
        <v>0</v>
      </c>
      <c r="P92" s="1101"/>
      <c r="Q92" s="1099"/>
      <c r="R92" s="1100">
        <f t="shared" si="53"/>
        <v>0</v>
      </c>
      <c r="S92" s="1101"/>
      <c r="T92" s="1099"/>
      <c r="U92" s="1100">
        <f t="shared" si="54"/>
        <v>0</v>
      </c>
      <c r="V92" s="1101"/>
      <c r="W92" s="1099"/>
      <c r="X92" s="1100">
        <f t="shared" si="55"/>
        <v>0</v>
      </c>
      <c r="Y92" s="587"/>
    </row>
    <row r="93" spans="1:25" ht="24" customHeight="1">
      <c r="A93" s="270"/>
      <c r="B93" s="1320" t="s">
        <v>1618</v>
      </c>
      <c r="C93" s="1321"/>
      <c r="D93" s="1174">
        <v>114028958</v>
      </c>
      <c r="E93" s="1094"/>
      <c r="F93" s="1091"/>
      <c r="G93" s="1170">
        <v>114028958</v>
      </c>
      <c r="H93" s="1094"/>
      <c r="I93" s="1168"/>
      <c r="J93" s="1101"/>
      <c r="K93" s="1099"/>
      <c r="L93" s="1100">
        <f t="shared" si="51"/>
        <v>0</v>
      </c>
      <c r="M93" s="1101"/>
      <c r="N93" s="1099"/>
      <c r="O93" s="1100">
        <f t="shared" si="52"/>
        <v>0</v>
      </c>
      <c r="P93" s="1101"/>
      <c r="Q93" s="1099"/>
      <c r="R93" s="1100">
        <f t="shared" si="53"/>
        <v>0</v>
      </c>
      <c r="S93" s="1101"/>
      <c r="T93" s="1099"/>
      <c r="U93" s="1100">
        <f t="shared" si="54"/>
        <v>0</v>
      </c>
      <c r="V93" s="1101"/>
      <c r="W93" s="1099"/>
      <c r="X93" s="1100">
        <f t="shared" si="55"/>
        <v>0</v>
      </c>
      <c r="Y93" s="587"/>
    </row>
    <row r="94" spans="1:25" ht="24" customHeight="1">
      <c r="A94" s="270"/>
      <c r="B94" s="1320" t="s">
        <v>1619</v>
      </c>
      <c r="C94" s="1321"/>
      <c r="D94" s="1174">
        <v>32858400</v>
      </c>
      <c r="E94" s="1094"/>
      <c r="F94" s="1091"/>
      <c r="G94" s="1170">
        <v>32858400</v>
      </c>
      <c r="H94" s="1094"/>
      <c r="I94" s="1168"/>
      <c r="J94" s="1101"/>
      <c r="K94" s="1099"/>
      <c r="L94" s="1100">
        <f t="shared" si="51"/>
        <v>0</v>
      </c>
      <c r="M94" s="1101"/>
      <c r="N94" s="1099"/>
      <c r="O94" s="1100">
        <f t="shared" si="52"/>
        <v>0</v>
      </c>
      <c r="P94" s="1101"/>
      <c r="Q94" s="1099"/>
      <c r="R94" s="1100">
        <f t="shared" si="53"/>
        <v>0</v>
      </c>
      <c r="S94" s="1101"/>
      <c r="T94" s="1099"/>
      <c r="U94" s="1100">
        <f t="shared" si="54"/>
        <v>0</v>
      </c>
      <c r="V94" s="1101"/>
      <c r="W94" s="1099"/>
      <c r="X94" s="1100">
        <f t="shared" si="55"/>
        <v>0</v>
      </c>
      <c r="Y94" s="587"/>
    </row>
    <row r="95" spans="1:25" ht="12.75" customHeight="1">
      <c r="A95" s="270"/>
      <c r="B95" s="1320" t="s">
        <v>1620</v>
      </c>
      <c r="C95" s="1321"/>
      <c r="D95" s="1174">
        <v>2566000</v>
      </c>
      <c r="E95" s="1094"/>
      <c r="F95" s="1091"/>
      <c r="G95" s="1170">
        <v>2566000</v>
      </c>
      <c r="H95" s="1094"/>
      <c r="I95" s="1168"/>
      <c r="J95" s="1101"/>
      <c r="K95" s="1099"/>
      <c r="L95" s="1100">
        <f t="shared" si="51"/>
        <v>0</v>
      </c>
      <c r="M95" s="1101"/>
      <c r="N95" s="1099"/>
      <c r="O95" s="1100">
        <f t="shared" si="52"/>
        <v>0</v>
      </c>
      <c r="P95" s="1101"/>
      <c r="Q95" s="1099"/>
      <c r="R95" s="1100">
        <f t="shared" si="53"/>
        <v>0</v>
      </c>
      <c r="S95" s="1101"/>
      <c r="T95" s="1099"/>
      <c r="U95" s="1100">
        <f t="shared" si="54"/>
        <v>0</v>
      </c>
      <c r="V95" s="1101"/>
      <c r="W95" s="1099"/>
      <c r="X95" s="1100">
        <f t="shared" si="55"/>
        <v>0</v>
      </c>
      <c r="Y95" s="587"/>
    </row>
    <row r="96" spans="1:25" ht="12.75" customHeight="1">
      <c r="A96" s="270"/>
      <c r="B96" s="1320" t="s">
        <v>1621</v>
      </c>
      <c r="C96" s="1321"/>
      <c r="D96" s="1174">
        <v>160810665</v>
      </c>
      <c r="E96" s="1094"/>
      <c r="F96" s="1091"/>
      <c r="G96" s="1171">
        <v>160810665</v>
      </c>
      <c r="H96" s="1094"/>
      <c r="I96" s="1168"/>
      <c r="J96" s="1101"/>
      <c r="K96" s="1099"/>
      <c r="L96" s="1100">
        <f t="shared" si="51"/>
        <v>0</v>
      </c>
      <c r="M96" s="1101"/>
      <c r="N96" s="1099"/>
      <c r="O96" s="1100">
        <f t="shared" si="52"/>
        <v>0</v>
      </c>
      <c r="P96" s="1101"/>
      <c r="Q96" s="1099"/>
      <c r="R96" s="1100">
        <f t="shared" si="53"/>
        <v>0</v>
      </c>
      <c r="S96" s="1101"/>
      <c r="T96" s="1099"/>
      <c r="U96" s="1100">
        <f t="shared" si="54"/>
        <v>0</v>
      </c>
      <c r="V96" s="1101"/>
      <c r="W96" s="1099"/>
      <c r="X96" s="1100">
        <f t="shared" si="55"/>
        <v>0</v>
      </c>
      <c r="Y96" s="587"/>
    </row>
    <row r="97" spans="1:25" ht="12.75" customHeight="1">
      <c r="A97" s="270"/>
      <c r="B97" s="1320" t="s">
        <v>1622</v>
      </c>
      <c r="C97" s="1321"/>
      <c r="D97" s="1175">
        <v>1062517</v>
      </c>
      <c r="E97" s="1169"/>
      <c r="F97" s="1090"/>
      <c r="G97" s="1172">
        <v>1062517</v>
      </c>
      <c r="H97" s="1094"/>
      <c r="I97" s="1168"/>
      <c r="J97" s="1101"/>
      <c r="K97" s="1099"/>
      <c r="L97" s="1100">
        <f>J97-K97</f>
        <v>0</v>
      </c>
      <c r="M97" s="1101"/>
      <c r="N97" s="1099"/>
      <c r="O97" s="1100">
        <f>M97-N97</f>
        <v>0</v>
      </c>
      <c r="P97" s="1101"/>
      <c r="Q97" s="1099"/>
      <c r="R97" s="1100">
        <f>P97-Q97</f>
        <v>0</v>
      </c>
      <c r="S97" s="1101"/>
      <c r="T97" s="1099"/>
      <c r="U97" s="1100">
        <f>S97-T97</f>
        <v>0</v>
      </c>
      <c r="V97" s="1101"/>
      <c r="W97" s="1099"/>
      <c r="X97" s="1100">
        <f>V97-W97</f>
        <v>0</v>
      </c>
      <c r="Y97" s="587"/>
    </row>
    <row r="98" spans="1:25" ht="24" customHeight="1">
      <c r="A98" s="270"/>
      <c r="B98" s="1320" t="s">
        <v>1623</v>
      </c>
      <c r="C98" s="1321"/>
      <c r="D98" s="1174">
        <v>10314</v>
      </c>
      <c r="E98" s="1094"/>
      <c r="F98" s="1091"/>
      <c r="G98" s="1170">
        <v>10314</v>
      </c>
      <c r="H98" s="1094"/>
      <c r="I98" s="1168"/>
      <c r="J98" s="1101"/>
      <c r="K98" s="1099"/>
      <c r="L98" s="1100">
        <f>J98-K98</f>
        <v>0</v>
      </c>
      <c r="M98" s="1101"/>
      <c r="N98" s="1099"/>
      <c r="O98" s="1100">
        <f>M98-N98</f>
        <v>0</v>
      </c>
      <c r="P98" s="1101"/>
      <c r="Q98" s="1099"/>
      <c r="R98" s="1100">
        <f>P98-Q98</f>
        <v>0</v>
      </c>
      <c r="S98" s="1101"/>
      <c r="T98" s="1099"/>
      <c r="U98" s="1100">
        <f>S98-T98</f>
        <v>0</v>
      </c>
      <c r="V98" s="1101"/>
      <c r="W98" s="1099"/>
      <c r="X98" s="1100">
        <f>V98-W98</f>
        <v>0</v>
      </c>
      <c r="Y98" s="587"/>
    </row>
    <row r="99" spans="1:25" ht="12.75" customHeight="1">
      <c r="A99" s="270"/>
      <c r="B99" s="1320" t="s">
        <v>1624</v>
      </c>
      <c r="C99" s="1321"/>
      <c r="D99" s="1174">
        <v>131377</v>
      </c>
      <c r="E99" s="1094"/>
      <c r="F99" s="1091"/>
      <c r="G99" s="1170">
        <v>131377</v>
      </c>
      <c r="H99" s="1094"/>
      <c r="I99" s="1168"/>
      <c r="J99" s="1101"/>
      <c r="K99" s="1099"/>
      <c r="L99" s="1100">
        <f>J99-K99</f>
        <v>0</v>
      </c>
      <c r="M99" s="1101"/>
      <c r="N99" s="1099"/>
      <c r="O99" s="1100">
        <f>M99-N99</f>
        <v>0</v>
      </c>
      <c r="P99" s="1101"/>
      <c r="Q99" s="1099"/>
      <c r="R99" s="1100">
        <f>P99-Q99</f>
        <v>0</v>
      </c>
      <c r="S99" s="1101"/>
      <c r="T99" s="1099"/>
      <c r="U99" s="1100">
        <f>S99-T99</f>
        <v>0</v>
      </c>
      <c r="V99" s="1101"/>
      <c r="W99" s="1099"/>
      <c r="X99" s="1100">
        <f>V99-W99</f>
        <v>0</v>
      </c>
      <c r="Y99" s="587"/>
    </row>
    <row r="100" spans="1:25" ht="24" customHeight="1">
      <c r="A100" s="270"/>
      <c r="B100" s="1320" t="s">
        <v>1625</v>
      </c>
      <c r="C100" s="1321"/>
      <c r="D100" s="1174">
        <v>478437</v>
      </c>
      <c r="E100" s="1094"/>
      <c r="F100" s="1091"/>
      <c r="G100" s="1170">
        <v>478437</v>
      </c>
      <c r="H100" s="1094"/>
      <c r="I100" s="1168"/>
      <c r="J100" s="1101"/>
      <c r="K100" s="1099"/>
      <c r="L100" s="1100">
        <f>J100-K100</f>
        <v>0</v>
      </c>
      <c r="M100" s="1101"/>
      <c r="N100" s="1099"/>
      <c r="O100" s="1100">
        <f>M100-N100</f>
        <v>0</v>
      </c>
      <c r="P100" s="1101"/>
      <c r="Q100" s="1099"/>
      <c r="R100" s="1100">
        <f>P100-Q100</f>
        <v>0</v>
      </c>
      <c r="S100" s="1101"/>
      <c r="T100" s="1099"/>
      <c r="U100" s="1100">
        <f>S100-T100</f>
        <v>0</v>
      </c>
      <c r="V100" s="1101"/>
      <c r="W100" s="1099"/>
      <c r="X100" s="1100">
        <f>V100-W100</f>
        <v>0</v>
      </c>
      <c r="Y100" s="587"/>
    </row>
    <row r="101" spans="1:25" ht="12.75" customHeight="1">
      <c r="A101" s="270"/>
      <c r="B101" s="1320" t="s">
        <v>1626</v>
      </c>
      <c r="C101" s="1321"/>
      <c r="D101" s="1174">
        <v>165500</v>
      </c>
      <c r="E101" s="1094"/>
      <c r="F101" s="1091"/>
      <c r="G101" s="1171">
        <v>165500</v>
      </c>
      <c r="H101" s="1094"/>
      <c r="I101" s="1168"/>
      <c r="J101" s="1101"/>
      <c r="K101" s="1099"/>
      <c r="L101" s="1100">
        <f aca="true" t="shared" si="56" ref="L101:L113">J101-K101</f>
        <v>0</v>
      </c>
      <c r="M101" s="1101"/>
      <c r="N101" s="1099"/>
      <c r="O101" s="1100">
        <f aca="true" t="shared" si="57" ref="O101:O113">M101-N101</f>
        <v>0</v>
      </c>
      <c r="P101" s="1101"/>
      <c r="Q101" s="1099"/>
      <c r="R101" s="1100">
        <f aca="true" t="shared" si="58" ref="R101:R113">P101-Q101</f>
        <v>0</v>
      </c>
      <c r="S101" s="1101"/>
      <c r="T101" s="1099"/>
      <c r="U101" s="1100">
        <f aca="true" t="shared" si="59" ref="U101:U113">S101-T101</f>
        <v>0</v>
      </c>
      <c r="V101" s="1101"/>
      <c r="W101" s="1099"/>
      <c r="X101" s="1100">
        <f aca="true" t="shared" si="60" ref="X101:X113">V101-W101</f>
        <v>0</v>
      </c>
      <c r="Y101" s="587"/>
    </row>
    <row r="102" spans="1:25" ht="24" customHeight="1">
      <c r="A102" s="270"/>
      <c r="B102" s="1320" t="s">
        <v>1627</v>
      </c>
      <c r="C102" s="1321"/>
      <c r="D102" s="1175">
        <v>2800000</v>
      </c>
      <c r="E102" s="1169"/>
      <c r="F102" s="1090"/>
      <c r="G102" s="1172">
        <v>2800000</v>
      </c>
      <c r="H102" s="1094"/>
      <c r="I102" s="1168"/>
      <c r="J102" s="1101"/>
      <c r="K102" s="1099"/>
      <c r="L102" s="1100">
        <f t="shared" si="56"/>
        <v>0</v>
      </c>
      <c r="M102" s="1101"/>
      <c r="N102" s="1099"/>
      <c r="O102" s="1100">
        <f t="shared" si="57"/>
        <v>0</v>
      </c>
      <c r="P102" s="1101"/>
      <c r="Q102" s="1099"/>
      <c r="R102" s="1100">
        <f t="shared" si="58"/>
        <v>0</v>
      </c>
      <c r="S102" s="1101"/>
      <c r="T102" s="1099"/>
      <c r="U102" s="1100">
        <f t="shared" si="59"/>
        <v>0</v>
      </c>
      <c r="V102" s="1101"/>
      <c r="W102" s="1099"/>
      <c r="X102" s="1100">
        <f t="shared" si="60"/>
        <v>0</v>
      </c>
      <c r="Y102" s="587"/>
    </row>
    <row r="103" spans="1:25" ht="24" customHeight="1">
      <c r="A103" s="270"/>
      <c r="B103" s="1320" t="s">
        <v>1628</v>
      </c>
      <c r="C103" s="1321"/>
      <c r="D103" s="1174">
        <v>596000</v>
      </c>
      <c r="E103" s="1094"/>
      <c r="F103" s="1091"/>
      <c r="G103" s="1170">
        <v>596000</v>
      </c>
      <c r="H103" s="1094"/>
      <c r="I103" s="1168"/>
      <c r="J103" s="1101"/>
      <c r="K103" s="1099"/>
      <c r="L103" s="1100">
        <f t="shared" si="56"/>
        <v>0</v>
      </c>
      <c r="M103" s="1101"/>
      <c r="N103" s="1099"/>
      <c r="O103" s="1100">
        <f t="shared" si="57"/>
        <v>0</v>
      </c>
      <c r="P103" s="1101"/>
      <c r="Q103" s="1099"/>
      <c r="R103" s="1100">
        <f t="shared" si="58"/>
        <v>0</v>
      </c>
      <c r="S103" s="1101"/>
      <c r="T103" s="1099"/>
      <c r="U103" s="1100">
        <f t="shared" si="59"/>
        <v>0</v>
      </c>
      <c r="V103" s="1101"/>
      <c r="W103" s="1099"/>
      <c r="X103" s="1100">
        <f t="shared" si="60"/>
        <v>0</v>
      </c>
      <c r="Y103" s="587"/>
    </row>
    <row r="104" spans="1:25" ht="12.75" customHeight="1">
      <c r="A104" s="270"/>
      <c r="B104" s="1320" t="s">
        <v>1629</v>
      </c>
      <c r="C104" s="1321"/>
      <c r="D104" s="1174">
        <v>13281999</v>
      </c>
      <c r="E104" s="1094"/>
      <c r="F104" s="1091"/>
      <c r="G104" s="1171">
        <v>13281999</v>
      </c>
      <c r="H104" s="1094"/>
      <c r="I104" s="1168"/>
      <c r="J104" s="1101"/>
      <c r="K104" s="1099"/>
      <c r="L104" s="1100">
        <f t="shared" si="56"/>
        <v>0</v>
      </c>
      <c r="M104" s="1101"/>
      <c r="N104" s="1099"/>
      <c r="O104" s="1100">
        <f t="shared" si="57"/>
        <v>0</v>
      </c>
      <c r="P104" s="1101"/>
      <c r="Q104" s="1099"/>
      <c r="R104" s="1100">
        <f t="shared" si="58"/>
        <v>0</v>
      </c>
      <c r="S104" s="1101"/>
      <c r="T104" s="1099"/>
      <c r="U104" s="1100">
        <f t="shared" si="59"/>
        <v>0</v>
      </c>
      <c r="V104" s="1101"/>
      <c r="W104" s="1099"/>
      <c r="X104" s="1100">
        <f t="shared" si="60"/>
        <v>0</v>
      </c>
      <c r="Y104" s="587"/>
    </row>
    <row r="105" spans="1:25" ht="24" customHeight="1">
      <c r="A105" s="270"/>
      <c r="B105" s="1320" t="s">
        <v>1630</v>
      </c>
      <c r="C105" s="1321"/>
      <c r="D105" s="1175">
        <v>11200000</v>
      </c>
      <c r="E105" s="1169"/>
      <c r="F105" s="1090"/>
      <c r="G105" s="1172">
        <v>11200000</v>
      </c>
      <c r="H105" s="1094"/>
      <c r="I105" s="1168"/>
      <c r="J105" s="1101"/>
      <c r="K105" s="1099"/>
      <c r="L105" s="1100">
        <f t="shared" si="56"/>
        <v>0</v>
      </c>
      <c r="M105" s="1101"/>
      <c r="N105" s="1099"/>
      <c r="O105" s="1100">
        <f t="shared" si="57"/>
        <v>0</v>
      </c>
      <c r="P105" s="1101"/>
      <c r="Q105" s="1099"/>
      <c r="R105" s="1100">
        <f t="shared" si="58"/>
        <v>0</v>
      </c>
      <c r="S105" s="1101"/>
      <c r="T105" s="1099"/>
      <c r="U105" s="1100">
        <f t="shared" si="59"/>
        <v>0</v>
      </c>
      <c r="V105" s="1101"/>
      <c r="W105" s="1099"/>
      <c r="X105" s="1100">
        <f t="shared" si="60"/>
        <v>0</v>
      </c>
      <c r="Y105" s="587"/>
    </row>
    <row r="106" spans="1:25" ht="12.75" customHeight="1">
      <c r="A106" s="270"/>
      <c r="B106" s="1320" t="s">
        <v>1631</v>
      </c>
      <c r="C106" s="1321"/>
      <c r="D106" s="1174">
        <v>3300000</v>
      </c>
      <c r="E106" s="1094"/>
      <c r="F106" s="1091"/>
      <c r="G106" s="1170">
        <v>3300000</v>
      </c>
      <c r="H106" s="1094"/>
      <c r="I106" s="1168"/>
      <c r="J106" s="1101"/>
      <c r="K106" s="1099"/>
      <c r="L106" s="1100">
        <f t="shared" si="56"/>
        <v>0</v>
      </c>
      <c r="M106" s="1101"/>
      <c r="N106" s="1099"/>
      <c r="O106" s="1100">
        <f t="shared" si="57"/>
        <v>0</v>
      </c>
      <c r="P106" s="1101"/>
      <c r="Q106" s="1099"/>
      <c r="R106" s="1100">
        <f t="shared" si="58"/>
        <v>0</v>
      </c>
      <c r="S106" s="1101"/>
      <c r="T106" s="1099"/>
      <c r="U106" s="1100">
        <f t="shared" si="59"/>
        <v>0</v>
      </c>
      <c r="V106" s="1101"/>
      <c r="W106" s="1099"/>
      <c r="X106" s="1100">
        <f t="shared" si="60"/>
        <v>0</v>
      </c>
      <c r="Y106" s="587"/>
    </row>
    <row r="107" spans="1:25" ht="24" customHeight="1">
      <c r="A107" s="270"/>
      <c r="B107" s="1320" t="s">
        <v>1632</v>
      </c>
      <c r="C107" s="1321"/>
      <c r="D107" s="1174">
        <v>79498</v>
      </c>
      <c r="E107" s="1094"/>
      <c r="F107" s="1091"/>
      <c r="G107" s="1170">
        <v>79498</v>
      </c>
      <c r="H107" s="1094"/>
      <c r="I107" s="1168"/>
      <c r="J107" s="1101"/>
      <c r="K107" s="1099"/>
      <c r="L107" s="1100">
        <f t="shared" si="56"/>
        <v>0</v>
      </c>
      <c r="M107" s="1101"/>
      <c r="N107" s="1099"/>
      <c r="O107" s="1100">
        <f t="shared" si="57"/>
        <v>0</v>
      </c>
      <c r="P107" s="1101"/>
      <c r="Q107" s="1099"/>
      <c r="R107" s="1100">
        <f t="shared" si="58"/>
        <v>0</v>
      </c>
      <c r="S107" s="1101"/>
      <c r="T107" s="1099"/>
      <c r="U107" s="1100">
        <f t="shared" si="59"/>
        <v>0</v>
      </c>
      <c r="V107" s="1101"/>
      <c r="W107" s="1099"/>
      <c r="X107" s="1100">
        <f t="shared" si="60"/>
        <v>0</v>
      </c>
      <c r="Y107" s="587"/>
    </row>
    <row r="108" spans="1:25" ht="24" customHeight="1">
      <c r="A108" s="270"/>
      <c r="B108" s="1320" t="s">
        <v>1633</v>
      </c>
      <c r="C108" s="1321"/>
      <c r="D108" s="1174">
        <v>127401670</v>
      </c>
      <c r="E108" s="1094"/>
      <c r="F108" s="1091"/>
      <c r="G108" s="1170">
        <v>127401670</v>
      </c>
      <c r="H108" s="1094"/>
      <c r="I108" s="1168"/>
      <c r="J108" s="1101"/>
      <c r="K108" s="1099"/>
      <c r="L108" s="1100">
        <f t="shared" si="56"/>
        <v>0</v>
      </c>
      <c r="M108" s="1101"/>
      <c r="N108" s="1099"/>
      <c r="O108" s="1100">
        <f t="shared" si="57"/>
        <v>0</v>
      </c>
      <c r="P108" s="1101"/>
      <c r="Q108" s="1099"/>
      <c r="R108" s="1100">
        <f t="shared" si="58"/>
        <v>0</v>
      </c>
      <c r="S108" s="1101"/>
      <c r="T108" s="1099"/>
      <c r="U108" s="1100">
        <f t="shared" si="59"/>
        <v>0</v>
      </c>
      <c r="V108" s="1101"/>
      <c r="W108" s="1099"/>
      <c r="X108" s="1100">
        <f t="shared" si="60"/>
        <v>0</v>
      </c>
      <c r="Y108" s="587"/>
    </row>
    <row r="109" spans="1:25" ht="12.75" customHeight="1">
      <c r="A109" s="270"/>
      <c r="B109" s="1320" t="s">
        <v>1634</v>
      </c>
      <c r="C109" s="1321"/>
      <c r="D109" s="1174">
        <v>300000</v>
      </c>
      <c r="E109" s="1094"/>
      <c r="F109" s="1091"/>
      <c r="G109" s="1170">
        <v>300000</v>
      </c>
      <c r="H109" s="1094"/>
      <c r="I109" s="1168"/>
      <c r="J109" s="1101"/>
      <c r="K109" s="1099"/>
      <c r="L109" s="1100">
        <f t="shared" si="56"/>
        <v>0</v>
      </c>
      <c r="M109" s="1101"/>
      <c r="N109" s="1099"/>
      <c r="O109" s="1100">
        <f t="shared" si="57"/>
        <v>0</v>
      </c>
      <c r="P109" s="1101"/>
      <c r="Q109" s="1099"/>
      <c r="R109" s="1100">
        <f t="shared" si="58"/>
        <v>0</v>
      </c>
      <c r="S109" s="1101"/>
      <c r="T109" s="1099"/>
      <c r="U109" s="1100">
        <f t="shared" si="59"/>
        <v>0</v>
      </c>
      <c r="V109" s="1101"/>
      <c r="W109" s="1099"/>
      <c r="X109" s="1100">
        <f t="shared" si="60"/>
        <v>0</v>
      </c>
      <c r="Y109" s="587"/>
    </row>
    <row r="110" spans="1:25" ht="24" customHeight="1">
      <c r="A110" s="270"/>
      <c r="B110" s="1320" t="s">
        <v>1635</v>
      </c>
      <c r="C110" s="1321"/>
      <c r="D110" s="1174">
        <v>140289190</v>
      </c>
      <c r="E110" s="1094"/>
      <c r="F110" s="1091"/>
      <c r="G110" s="1170">
        <v>140289190</v>
      </c>
      <c r="H110" s="1094"/>
      <c r="I110" s="1168"/>
      <c r="J110" s="1101"/>
      <c r="K110" s="1099"/>
      <c r="L110" s="1100">
        <f t="shared" si="56"/>
        <v>0</v>
      </c>
      <c r="M110" s="1101"/>
      <c r="N110" s="1099"/>
      <c r="O110" s="1100">
        <f t="shared" si="57"/>
        <v>0</v>
      </c>
      <c r="P110" s="1101"/>
      <c r="Q110" s="1099"/>
      <c r="R110" s="1100">
        <f t="shared" si="58"/>
        <v>0</v>
      </c>
      <c r="S110" s="1101"/>
      <c r="T110" s="1099"/>
      <c r="U110" s="1100">
        <f t="shared" si="59"/>
        <v>0</v>
      </c>
      <c r="V110" s="1101"/>
      <c r="W110" s="1099"/>
      <c r="X110" s="1100">
        <f t="shared" si="60"/>
        <v>0</v>
      </c>
      <c r="Y110" s="587"/>
    </row>
    <row r="111" spans="1:25" ht="24" customHeight="1">
      <c r="A111" s="270"/>
      <c r="B111" s="1320" t="s">
        <v>1636</v>
      </c>
      <c r="C111" s="1321"/>
      <c r="D111" s="1174">
        <v>72046926</v>
      </c>
      <c r="E111" s="1094"/>
      <c r="F111" s="1091"/>
      <c r="G111" s="1170">
        <v>72046926</v>
      </c>
      <c r="H111" s="1094"/>
      <c r="I111" s="1168"/>
      <c r="J111" s="1101"/>
      <c r="K111" s="1099"/>
      <c r="L111" s="1100">
        <f t="shared" si="56"/>
        <v>0</v>
      </c>
      <c r="M111" s="1101"/>
      <c r="N111" s="1099"/>
      <c r="O111" s="1100">
        <f t="shared" si="57"/>
        <v>0</v>
      </c>
      <c r="P111" s="1101"/>
      <c r="Q111" s="1099"/>
      <c r="R111" s="1100">
        <f t="shared" si="58"/>
        <v>0</v>
      </c>
      <c r="S111" s="1101"/>
      <c r="T111" s="1099"/>
      <c r="U111" s="1100">
        <f t="shared" si="59"/>
        <v>0</v>
      </c>
      <c r="V111" s="1101"/>
      <c r="W111" s="1099"/>
      <c r="X111" s="1100">
        <f t="shared" si="60"/>
        <v>0</v>
      </c>
      <c r="Y111" s="587"/>
    </row>
    <row r="112" spans="1:25" ht="24" customHeight="1">
      <c r="A112" s="270"/>
      <c r="B112" s="1320" t="s">
        <v>1637</v>
      </c>
      <c r="C112" s="1321"/>
      <c r="D112" s="1174">
        <v>500000</v>
      </c>
      <c r="E112" s="1094"/>
      <c r="F112" s="1091"/>
      <c r="G112" s="1170">
        <v>500000</v>
      </c>
      <c r="H112" s="1094"/>
      <c r="I112" s="1168"/>
      <c r="J112" s="1101"/>
      <c r="K112" s="1099"/>
      <c r="L112" s="1100">
        <f t="shared" si="56"/>
        <v>0</v>
      </c>
      <c r="M112" s="1101"/>
      <c r="N112" s="1099"/>
      <c r="O112" s="1100">
        <f t="shared" si="57"/>
        <v>0</v>
      </c>
      <c r="P112" s="1101"/>
      <c r="Q112" s="1099"/>
      <c r="R112" s="1100">
        <f t="shared" si="58"/>
        <v>0</v>
      </c>
      <c r="S112" s="1101"/>
      <c r="T112" s="1099"/>
      <c r="U112" s="1100">
        <f t="shared" si="59"/>
        <v>0</v>
      </c>
      <c r="V112" s="1101"/>
      <c r="W112" s="1099"/>
      <c r="X112" s="1100">
        <f t="shared" si="60"/>
        <v>0</v>
      </c>
      <c r="Y112" s="587"/>
    </row>
    <row r="113" spans="1:25" ht="12.75" customHeight="1">
      <c r="A113" s="270"/>
      <c r="B113" s="1320" t="s">
        <v>1638</v>
      </c>
      <c r="C113" s="1321"/>
      <c r="D113" s="1174">
        <v>248345</v>
      </c>
      <c r="E113" s="1094"/>
      <c r="F113" s="1091"/>
      <c r="G113" s="1170">
        <v>248345</v>
      </c>
      <c r="H113" s="1094"/>
      <c r="I113" s="1168"/>
      <c r="J113" s="1101"/>
      <c r="K113" s="1099"/>
      <c r="L113" s="1100">
        <f t="shared" si="56"/>
        <v>0</v>
      </c>
      <c r="M113" s="1101"/>
      <c r="N113" s="1099"/>
      <c r="O113" s="1100">
        <f t="shared" si="57"/>
        <v>0</v>
      </c>
      <c r="P113" s="1101"/>
      <c r="Q113" s="1099"/>
      <c r="R113" s="1100">
        <f t="shared" si="58"/>
        <v>0</v>
      </c>
      <c r="S113" s="1101"/>
      <c r="T113" s="1099"/>
      <c r="U113" s="1100">
        <f t="shared" si="59"/>
        <v>0</v>
      </c>
      <c r="V113" s="1101"/>
      <c r="W113" s="1099"/>
      <c r="X113" s="1100">
        <f t="shared" si="60"/>
        <v>0</v>
      </c>
      <c r="Y113" s="587"/>
    </row>
    <row r="114" spans="1:25" ht="12.75" customHeight="1">
      <c r="A114" s="270"/>
      <c r="B114" s="1320" t="s">
        <v>1639</v>
      </c>
      <c r="C114" s="1321"/>
      <c r="D114" s="1175">
        <v>350000</v>
      </c>
      <c r="E114" s="1169"/>
      <c r="F114" s="1090"/>
      <c r="G114" s="1172">
        <v>350000</v>
      </c>
      <c r="H114" s="1094"/>
      <c r="I114" s="1168"/>
      <c r="J114" s="1101"/>
      <c r="K114" s="1099"/>
      <c r="L114" s="1100">
        <f t="shared" si="51"/>
        <v>0</v>
      </c>
      <c r="M114" s="1101"/>
      <c r="N114" s="1099"/>
      <c r="O114" s="1100">
        <f t="shared" si="52"/>
        <v>0</v>
      </c>
      <c r="P114" s="1101"/>
      <c r="Q114" s="1099"/>
      <c r="R114" s="1100">
        <f t="shared" si="53"/>
        <v>0</v>
      </c>
      <c r="S114" s="1101"/>
      <c r="T114" s="1099"/>
      <c r="U114" s="1100">
        <f t="shared" si="54"/>
        <v>0</v>
      </c>
      <c r="V114" s="1101"/>
      <c r="W114" s="1099"/>
      <c r="X114" s="1100">
        <f t="shared" si="55"/>
        <v>0</v>
      </c>
      <c r="Y114" s="587"/>
    </row>
    <row r="115" spans="1:25" ht="24" customHeight="1">
      <c r="A115" s="270"/>
      <c r="B115" s="1320" t="s">
        <v>1640</v>
      </c>
      <c r="C115" s="1321"/>
      <c r="D115" s="1174">
        <v>390000</v>
      </c>
      <c r="E115" s="1094"/>
      <c r="F115" s="1091"/>
      <c r="G115" s="1170">
        <v>390000</v>
      </c>
      <c r="H115" s="1094"/>
      <c r="I115" s="1168"/>
      <c r="J115" s="1101"/>
      <c r="K115" s="1099"/>
      <c r="L115" s="1100">
        <f t="shared" si="51"/>
        <v>0</v>
      </c>
      <c r="M115" s="1101"/>
      <c r="N115" s="1099"/>
      <c r="O115" s="1100">
        <f t="shared" si="52"/>
        <v>0</v>
      </c>
      <c r="P115" s="1101"/>
      <c r="Q115" s="1099"/>
      <c r="R115" s="1100">
        <f t="shared" si="53"/>
        <v>0</v>
      </c>
      <c r="S115" s="1101"/>
      <c r="T115" s="1099"/>
      <c r="U115" s="1100">
        <f t="shared" si="54"/>
        <v>0</v>
      </c>
      <c r="V115" s="1101"/>
      <c r="W115" s="1099"/>
      <c r="X115" s="1100">
        <f t="shared" si="55"/>
        <v>0</v>
      </c>
      <c r="Y115" s="587"/>
    </row>
    <row r="116" spans="1:25" ht="12.75" customHeight="1">
      <c r="A116" s="270"/>
      <c r="B116" s="1320" t="s">
        <v>1641</v>
      </c>
      <c r="C116" s="1321"/>
      <c r="D116" s="1174">
        <v>2000000</v>
      </c>
      <c r="E116" s="1094"/>
      <c r="F116" s="1091"/>
      <c r="G116" s="1170">
        <v>2000000</v>
      </c>
      <c r="H116" s="1094"/>
      <c r="I116" s="1168"/>
      <c r="J116" s="1101"/>
      <c r="K116" s="1099"/>
      <c r="L116" s="1100">
        <f t="shared" si="51"/>
        <v>0</v>
      </c>
      <c r="M116" s="1101"/>
      <c r="N116" s="1099"/>
      <c r="O116" s="1100">
        <f t="shared" si="52"/>
        <v>0</v>
      </c>
      <c r="P116" s="1101"/>
      <c r="Q116" s="1099"/>
      <c r="R116" s="1100">
        <f t="shared" si="53"/>
        <v>0</v>
      </c>
      <c r="S116" s="1101"/>
      <c r="T116" s="1099"/>
      <c r="U116" s="1100">
        <f t="shared" si="54"/>
        <v>0</v>
      </c>
      <c r="V116" s="1101"/>
      <c r="W116" s="1099"/>
      <c r="X116" s="1100">
        <f t="shared" si="55"/>
        <v>0</v>
      </c>
      <c r="Y116" s="587"/>
    </row>
    <row r="117" spans="1:25" ht="24" customHeight="1">
      <c r="A117" s="270"/>
      <c r="B117" s="1320" t="s">
        <v>1642</v>
      </c>
      <c r="C117" s="1321"/>
      <c r="D117" s="1174">
        <v>5900000</v>
      </c>
      <c r="E117" s="1094"/>
      <c r="F117" s="1091"/>
      <c r="G117" s="1170">
        <v>5900000</v>
      </c>
      <c r="H117" s="1094"/>
      <c r="I117" s="1168"/>
      <c r="J117" s="1101"/>
      <c r="K117" s="1099"/>
      <c r="L117" s="1100">
        <f t="shared" si="51"/>
        <v>0</v>
      </c>
      <c r="M117" s="1101"/>
      <c r="N117" s="1099"/>
      <c r="O117" s="1100">
        <f t="shared" si="52"/>
        <v>0</v>
      </c>
      <c r="P117" s="1101"/>
      <c r="Q117" s="1099"/>
      <c r="R117" s="1100">
        <f t="shared" si="53"/>
        <v>0</v>
      </c>
      <c r="S117" s="1101"/>
      <c r="T117" s="1099"/>
      <c r="U117" s="1100">
        <f t="shared" si="54"/>
        <v>0</v>
      </c>
      <c r="V117" s="1101"/>
      <c r="W117" s="1099"/>
      <c r="X117" s="1100">
        <f t="shared" si="55"/>
        <v>0</v>
      </c>
      <c r="Y117" s="587"/>
    </row>
    <row r="118" spans="1:25" ht="24" customHeight="1" thickBot="1">
      <c r="A118" s="270"/>
      <c r="B118" s="1325" t="s">
        <v>1643</v>
      </c>
      <c r="C118" s="1326"/>
      <c r="D118" s="1176">
        <v>291945</v>
      </c>
      <c r="E118" s="1094"/>
      <c r="F118" s="1091"/>
      <c r="G118" s="1173">
        <v>291945</v>
      </c>
      <c r="H118" s="1094"/>
      <c r="I118" s="1168"/>
      <c r="J118" s="1101"/>
      <c r="K118" s="1099"/>
      <c r="L118" s="1100">
        <f t="shared" si="51"/>
        <v>0</v>
      </c>
      <c r="M118" s="1101"/>
      <c r="N118" s="1099"/>
      <c r="O118" s="1100">
        <f t="shared" si="52"/>
        <v>0</v>
      </c>
      <c r="P118" s="1101"/>
      <c r="Q118" s="1099"/>
      <c r="R118" s="1100">
        <f t="shared" si="53"/>
        <v>0</v>
      </c>
      <c r="S118" s="1101"/>
      <c r="T118" s="1099"/>
      <c r="U118" s="1100">
        <f t="shared" si="54"/>
        <v>0</v>
      </c>
      <c r="V118" s="1101"/>
      <c r="W118" s="1099"/>
      <c r="X118" s="1100">
        <f t="shared" si="55"/>
        <v>0</v>
      </c>
      <c r="Y118" s="587"/>
    </row>
    <row r="119" spans="1:25" ht="13.5" customHeight="1" thickBot="1">
      <c r="A119" s="268" t="s">
        <v>137</v>
      </c>
      <c r="B119" s="1277" t="s">
        <v>138</v>
      </c>
      <c r="C119" s="1278"/>
      <c r="D119" s="1138">
        <f aca="true" t="shared" si="61" ref="D119:D133">G119+J119+M119+P119+S119+V119</f>
        <v>6012792</v>
      </c>
      <c r="E119" s="1123">
        <f aca="true" t="shared" si="62" ref="E119:E133">H119+K119+N119+Q119+T119+W119</f>
        <v>0</v>
      </c>
      <c r="F119" s="1088">
        <f aca="true" t="shared" si="63" ref="F119:F133">I119+L119+O119+R119+U119+X119</f>
        <v>6012792</v>
      </c>
      <c r="G119" s="1089">
        <f>G120+G124+G125</f>
        <v>6012792</v>
      </c>
      <c r="H119" s="1102"/>
      <c r="I119" s="1102">
        <f>SUM(I120:I125)</f>
        <v>6012792</v>
      </c>
      <c r="J119" s="1102">
        <f>J120+J124+J125</f>
        <v>0</v>
      </c>
      <c r="K119" s="1102"/>
      <c r="L119" s="1102">
        <f>SUM(L120:L125)</f>
        <v>0</v>
      </c>
      <c r="M119" s="1102">
        <f>M120+M124+M125</f>
        <v>0</v>
      </c>
      <c r="N119" s="1102"/>
      <c r="O119" s="1102">
        <f>SUM(O120:O125)</f>
        <v>0</v>
      </c>
      <c r="P119" s="1102">
        <f>P120+P124+P125</f>
        <v>0</v>
      </c>
      <c r="Q119" s="1102"/>
      <c r="R119" s="1102">
        <f>SUM(R120:R125)</f>
        <v>0</v>
      </c>
      <c r="S119" s="1102">
        <f>S120+S124+S125</f>
        <v>0</v>
      </c>
      <c r="T119" s="1102"/>
      <c r="U119" s="1102">
        <f>SUM(U120:U125)</f>
        <v>0</v>
      </c>
      <c r="V119" s="1102">
        <f>V120+V124+V125</f>
        <v>0</v>
      </c>
      <c r="W119" s="1102"/>
      <c r="X119" s="1102">
        <f>SUM(X120:X125)</f>
        <v>0</v>
      </c>
      <c r="Y119" s="587"/>
    </row>
    <row r="120" spans="1:25" ht="13.5" customHeight="1">
      <c r="A120" s="272" t="s">
        <v>139</v>
      </c>
      <c r="B120" s="1274" t="s">
        <v>140</v>
      </c>
      <c r="C120" s="1273"/>
      <c r="D120" s="1139">
        <f t="shared" si="61"/>
        <v>6012792</v>
      </c>
      <c r="E120" s="1104">
        <f t="shared" si="62"/>
        <v>0</v>
      </c>
      <c r="F120" s="1125">
        <f t="shared" si="63"/>
        <v>6012792</v>
      </c>
      <c r="G120" s="1096">
        <f>'E.mérleg'!F10</f>
        <v>6012792</v>
      </c>
      <c r="H120" s="1103"/>
      <c r="I120" s="1097">
        <f>G120-H120</f>
        <v>6012792</v>
      </c>
      <c r="J120" s="1097">
        <f>'E.mérleg'!I10</f>
        <v>0</v>
      </c>
      <c r="K120" s="1103"/>
      <c r="L120" s="1097">
        <f>J120-K120</f>
        <v>0</v>
      </c>
      <c r="M120" s="1097">
        <f>'E.mérleg'!L10</f>
        <v>0</v>
      </c>
      <c r="N120" s="1103"/>
      <c r="O120" s="1097">
        <f>M120-N120</f>
        <v>0</v>
      </c>
      <c r="P120" s="1097">
        <f>'E.mérleg'!O10</f>
        <v>0</v>
      </c>
      <c r="Q120" s="1103"/>
      <c r="R120" s="1097">
        <f>P120-Q120</f>
        <v>0</v>
      </c>
      <c r="S120" s="1097">
        <f>'E.mérleg'!R10</f>
        <v>0</v>
      </c>
      <c r="T120" s="1103"/>
      <c r="U120" s="1097">
        <f>S120-T120</f>
        <v>0</v>
      </c>
      <c r="V120" s="1097">
        <f>'E.mérleg'!U10</f>
        <v>0</v>
      </c>
      <c r="W120" s="1103"/>
      <c r="X120" s="1097">
        <f aca="true" t="shared" si="64" ref="X120:X125">V120-W120</f>
        <v>0</v>
      </c>
      <c r="Y120" s="587"/>
    </row>
    <row r="121" spans="1:25" ht="13.5" customHeight="1">
      <c r="A121" s="272"/>
      <c r="B121" s="685" t="s">
        <v>847</v>
      </c>
      <c r="C121" s="1087"/>
      <c r="D121" s="1140">
        <f t="shared" si="61"/>
        <v>634000</v>
      </c>
      <c r="E121" s="1099">
        <f t="shared" si="62"/>
        <v>0</v>
      </c>
      <c r="F121" s="1144">
        <f t="shared" si="63"/>
        <v>0</v>
      </c>
      <c r="G121" s="1125">
        <v>634000</v>
      </c>
      <c r="H121" s="1097"/>
      <c r="I121" s="1097"/>
      <c r="J121" s="1104"/>
      <c r="K121" s="1097"/>
      <c r="L121" s="1097"/>
      <c r="M121" s="1104"/>
      <c r="N121" s="1097"/>
      <c r="O121" s="1097"/>
      <c r="P121" s="1104"/>
      <c r="Q121" s="1097"/>
      <c r="R121" s="1097"/>
      <c r="S121" s="1104"/>
      <c r="T121" s="1097"/>
      <c r="U121" s="1097"/>
      <c r="V121" s="1104"/>
      <c r="W121" s="1097"/>
      <c r="X121" s="1097">
        <f t="shared" si="64"/>
        <v>0</v>
      </c>
      <c r="Y121" s="587"/>
    </row>
    <row r="122" spans="1:25" ht="13.5" customHeight="1">
      <c r="A122" s="272"/>
      <c r="B122" s="686" t="s">
        <v>848</v>
      </c>
      <c r="C122" s="1087"/>
      <c r="D122" s="1140">
        <f t="shared" si="61"/>
        <v>5363073</v>
      </c>
      <c r="E122" s="1099">
        <f t="shared" si="62"/>
        <v>0</v>
      </c>
      <c r="F122" s="1144">
        <f t="shared" si="63"/>
        <v>0</v>
      </c>
      <c r="G122" s="1125">
        <v>5363073</v>
      </c>
      <c r="H122" s="1097"/>
      <c r="I122" s="1097"/>
      <c r="J122" s="1104"/>
      <c r="K122" s="1097"/>
      <c r="L122" s="1097"/>
      <c r="M122" s="1104"/>
      <c r="N122" s="1097"/>
      <c r="O122" s="1097"/>
      <c r="P122" s="1104"/>
      <c r="Q122" s="1097"/>
      <c r="R122" s="1097"/>
      <c r="S122" s="1104"/>
      <c r="T122" s="1097"/>
      <c r="U122" s="1097"/>
      <c r="V122" s="1104"/>
      <c r="W122" s="1097"/>
      <c r="X122" s="1097">
        <f t="shared" si="64"/>
        <v>0</v>
      </c>
      <c r="Y122" s="587"/>
    </row>
    <row r="123" spans="1:25" ht="13.5" customHeight="1">
      <c r="A123" s="272"/>
      <c r="B123" s="686" t="s">
        <v>849</v>
      </c>
      <c r="C123" s="1087"/>
      <c r="D123" s="1140">
        <f t="shared" si="61"/>
        <v>15719</v>
      </c>
      <c r="E123" s="1099">
        <f t="shared" si="62"/>
        <v>0</v>
      </c>
      <c r="F123" s="1144">
        <f t="shared" si="63"/>
        <v>0</v>
      </c>
      <c r="G123" s="1125">
        <v>15719</v>
      </c>
      <c r="H123" s="1097"/>
      <c r="I123" s="1097"/>
      <c r="J123" s="1104"/>
      <c r="K123" s="1097"/>
      <c r="L123" s="1097"/>
      <c r="M123" s="1104"/>
      <c r="N123" s="1097"/>
      <c r="O123" s="1097"/>
      <c r="P123" s="1104"/>
      <c r="Q123" s="1097"/>
      <c r="R123" s="1097"/>
      <c r="S123" s="1104"/>
      <c r="T123" s="1097"/>
      <c r="U123" s="1097"/>
      <c r="V123" s="1104"/>
      <c r="W123" s="1097"/>
      <c r="X123" s="1097">
        <f t="shared" si="64"/>
        <v>0</v>
      </c>
      <c r="Y123" s="587"/>
    </row>
    <row r="124" spans="1:25" ht="13.5" customHeight="1">
      <c r="A124" s="273" t="s">
        <v>141</v>
      </c>
      <c r="B124" s="1285" t="s">
        <v>142</v>
      </c>
      <c r="C124" s="1286"/>
      <c r="D124" s="1140">
        <f t="shared" si="61"/>
        <v>0</v>
      </c>
      <c r="E124" s="1099">
        <f t="shared" si="62"/>
        <v>0</v>
      </c>
      <c r="F124" s="1144">
        <f t="shared" si="63"/>
        <v>0</v>
      </c>
      <c r="G124" s="1109">
        <v>0</v>
      </c>
      <c r="H124" s="1105"/>
      <c r="I124" s="1097">
        <f>G124-H124</f>
        <v>0</v>
      </c>
      <c r="J124" s="1105">
        <v>0</v>
      </c>
      <c r="K124" s="1105"/>
      <c r="L124" s="1097">
        <f>J124-K124</f>
        <v>0</v>
      </c>
      <c r="M124" s="1105">
        <v>0</v>
      </c>
      <c r="N124" s="1105"/>
      <c r="O124" s="1097">
        <f>M124-N124</f>
        <v>0</v>
      </c>
      <c r="P124" s="1105">
        <v>0</v>
      </c>
      <c r="Q124" s="1105"/>
      <c r="R124" s="1097">
        <f>P124-Q124</f>
        <v>0</v>
      </c>
      <c r="S124" s="1105">
        <v>0</v>
      </c>
      <c r="T124" s="1105"/>
      <c r="U124" s="1097">
        <f>S124-T124</f>
        <v>0</v>
      </c>
      <c r="V124" s="1105">
        <v>0</v>
      </c>
      <c r="W124" s="1105"/>
      <c r="X124" s="1097">
        <f t="shared" si="64"/>
        <v>0</v>
      </c>
      <c r="Y124" s="587"/>
    </row>
    <row r="125" spans="1:25" ht="13.5" customHeight="1" thickBot="1">
      <c r="A125" s="274" t="s">
        <v>143</v>
      </c>
      <c r="B125" s="1305" t="s">
        <v>144</v>
      </c>
      <c r="C125" s="1306"/>
      <c r="D125" s="1141">
        <f t="shared" si="61"/>
        <v>0</v>
      </c>
      <c r="E125" s="1149">
        <f t="shared" si="62"/>
        <v>0</v>
      </c>
      <c r="F125" s="1145">
        <f t="shared" si="63"/>
        <v>0</v>
      </c>
      <c r="G125" s="1126">
        <v>0</v>
      </c>
      <c r="H125" s="587"/>
      <c r="I125" s="1097">
        <f>G125-H125</f>
        <v>0</v>
      </c>
      <c r="J125" s="1106">
        <v>0</v>
      </c>
      <c r="K125" s="587"/>
      <c r="L125" s="1097">
        <f>J125-K125</f>
        <v>0</v>
      </c>
      <c r="M125" s="1106">
        <v>0</v>
      </c>
      <c r="N125" s="587"/>
      <c r="O125" s="1097">
        <f>M125-N125</f>
        <v>0</v>
      </c>
      <c r="P125" s="1106">
        <v>0</v>
      </c>
      <c r="Q125" s="587"/>
      <c r="R125" s="1097">
        <f>P125-Q125</f>
        <v>0</v>
      </c>
      <c r="S125" s="1106">
        <v>0</v>
      </c>
      <c r="T125" s="587"/>
      <c r="U125" s="1097">
        <f>S125-T125</f>
        <v>0</v>
      </c>
      <c r="V125" s="1106">
        <v>0</v>
      </c>
      <c r="W125" s="587"/>
      <c r="X125" s="1097">
        <f t="shared" si="64"/>
        <v>0</v>
      </c>
      <c r="Y125" s="587"/>
    </row>
    <row r="126" spans="1:25" ht="13.5" customHeight="1" thickBot="1">
      <c r="A126" s="268" t="s">
        <v>145</v>
      </c>
      <c r="B126" s="1277" t="s">
        <v>146</v>
      </c>
      <c r="C126" s="1278"/>
      <c r="D126" s="1138">
        <f t="shared" si="61"/>
        <v>0</v>
      </c>
      <c r="E126" s="1123">
        <f t="shared" si="62"/>
        <v>0</v>
      </c>
      <c r="F126" s="1088">
        <f t="shared" si="63"/>
        <v>0</v>
      </c>
      <c r="G126" s="1089">
        <v>0</v>
      </c>
      <c r="H126" s="1113"/>
      <c r="I126" s="1102">
        <v>0</v>
      </c>
      <c r="J126" s="1115">
        <v>0</v>
      </c>
      <c r="K126" s="1102"/>
      <c r="L126" s="1115">
        <v>0</v>
      </c>
      <c r="M126" s="1102">
        <v>0</v>
      </c>
      <c r="N126" s="1089"/>
      <c r="O126" s="1102">
        <v>0</v>
      </c>
      <c r="P126" s="1113">
        <v>0</v>
      </c>
      <c r="Q126" s="1102"/>
      <c r="R126" s="1089">
        <v>0</v>
      </c>
      <c r="S126" s="1102">
        <v>0</v>
      </c>
      <c r="T126" s="1113"/>
      <c r="U126" s="1102">
        <v>0</v>
      </c>
      <c r="V126" s="1115">
        <v>0</v>
      </c>
      <c r="W126" s="1102"/>
      <c r="X126" s="1102">
        <v>0</v>
      </c>
      <c r="Y126" s="587"/>
    </row>
    <row r="127" spans="1:25" ht="13.5" customHeight="1" thickBot="1">
      <c r="A127" s="275" t="s">
        <v>147</v>
      </c>
      <c r="B127" s="1318" t="s">
        <v>148</v>
      </c>
      <c r="C127" s="1319"/>
      <c r="D127" s="1143">
        <f t="shared" si="61"/>
        <v>22232624</v>
      </c>
      <c r="E127" s="1135">
        <f t="shared" si="62"/>
        <v>0</v>
      </c>
      <c r="F127" s="1136">
        <f t="shared" si="63"/>
        <v>0</v>
      </c>
      <c r="G127" s="1112">
        <f>G128+G134</f>
        <v>2032016</v>
      </c>
      <c r="H127" s="1153"/>
      <c r="I127" s="1160"/>
      <c r="J127" s="1112">
        <f>J128+J134</f>
        <v>0</v>
      </c>
      <c r="K127" s="1160"/>
      <c r="L127" s="587"/>
      <c r="M127" s="1162">
        <f>M128+M134</f>
        <v>2128998</v>
      </c>
      <c r="N127" s="587"/>
      <c r="O127" s="1164"/>
      <c r="P127" s="1112">
        <f>P128+P134</f>
        <v>18051610</v>
      </c>
      <c r="Q127" s="1160"/>
      <c r="R127" s="587"/>
      <c r="S127" s="1107">
        <f>S128+S134</f>
        <v>20000</v>
      </c>
      <c r="T127" s="587"/>
      <c r="U127" s="1160"/>
      <c r="V127" s="1112">
        <f>V128+V134</f>
        <v>0</v>
      </c>
      <c r="W127" s="1160"/>
      <c r="X127" s="1160"/>
      <c r="Y127" s="587"/>
    </row>
    <row r="128" spans="1:25" ht="13.5" customHeight="1" thickBot="1">
      <c r="A128" s="473" t="s">
        <v>149</v>
      </c>
      <c r="B128" s="1284" t="s">
        <v>150</v>
      </c>
      <c r="C128" s="1278"/>
      <c r="D128" s="1138">
        <f t="shared" si="61"/>
        <v>22232624</v>
      </c>
      <c r="E128" s="1123">
        <f t="shared" si="62"/>
        <v>0</v>
      </c>
      <c r="F128" s="1088">
        <f t="shared" si="63"/>
        <v>0</v>
      </c>
      <c r="G128" s="1115">
        <f>SUM(G129:G133)</f>
        <v>2032016</v>
      </c>
      <c r="H128" s="1154"/>
      <c r="I128" s="1151"/>
      <c r="J128" s="1115">
        <f>SUM(J129:J133)</f>
        <v>0</v>
      </c>
      <c r="K128" s="1151"/>
      <c r="L128" s="1161"/>
      <c r="M128" s="1102">
        <f>SUM(M129:M133)</f>
        <v>2128998</v>
      </c>
      <c r="N128" s="1161"/>
      <c r="O128" s="1151"/>
      <c r="P128" s="1115">
        <f>SUM(P129:P133)</f>
        <v>18051610</v>
      </c>
      <c r="Q128" s="1151"/>
      <c r="R128" s="1161"/>
      <c r="S128" s="1102">
        <f>SUM(S129:S133)</f>
        <v>20000</v>
      </c>
      <c r="T128" s="1161"/>
      <c r="U128" s="1151"/>
      <c r="V128" s="1115">
        <f>SUM(V129:V133)</f>
        <v>0</v>
      </c>
      <c r="W128" s="1151"/>
      <c r="X128" s="1151"/>
      <c r="Y128" s="587"/>
    </row>
    <row r="129" spans="1:25" ht="13.5" customHeight="1">
      <c r="A129" s="1129"/>
      <c r="B129" s="471" t="s">
        <v>454</v>
      </c>
      <c r="C129" s="471"/>
      <c r="D129" s="1139">
        <f t="shared" si="61"/>
        <v>1558692</v>
      </c>
      <c r="E129" s="1104">
        <f t="shared" si="62"/>
        <v>0</v>
      </c>
      <c r="F129" s="1125">
        <f t="shared" si="63"/>
        <v>0</v>
      </c>
      <c r="G129" s="1130">
        <v>630095</v>
      </c>
      <c r="H129" s="1155"/>
      <c r="I129" s="1097"/>
      <c r="J129" s="1130"/>
      <c r="K129" s="1097"/>
      <c r="L129" s="1116"/>
      <c r="M129" s="1163"/>
      <c r="N129" s="1116"/>
      <c r="O129" s="1097"/>
      <c r="P129" s="1130">
        <v>908597</v>
      </c>
      <c r="Q129" s="1097"/>
      <c r="R129" s="1116"/>
      <c r="S129" s="1163">
        <v>20000</v>
      </c>
      <c r="T129" s="1116"/>
      <c r="U129" s="1097"/>
      <c r="V129" s="1130"/>
      <c r="W129" s="1097"/>
      <c r="X129" s="1097"/>
      <c r="Y129" s="587"/>
    </row>
    <row r="130" spans="1:25" ht="13.5" customHeight="1">
      <c r="A130" s="278"/>
      <c r="B130" s="472" t="s">
        <v>455</v>
      </c>
      <c r="C130" s="472"/>
      <c r="D130" s="1140">
        <f t="shared" si="61"/>
        <v>8005533</v>
      </c>
      <c r="E130" s="1099">
        <f t="shared" si="62"/>
        <v>0</v>
      </c>
      <c r="F130" s="1144">
        <f t="shared" si="63"/>
        <v>0</v>
      </c>
      <c r="G130" s="1121"/>
      <c r="H130" s="1156"/>
      <c r="I130" s="1105"/>
      <c r="J130" s="1121"/>
      <c r="K130" s="1105"/>
      <c r="L130" s="1117"/>
      <c r="M130" s="1095">
        <v>2128998</v>
      </c>
      <c r="N130" s="1117"/>
      <c r="O130" s="1105"/>
      <c r="P130" s="1121">
        <v>5876535</v>
      </c>
      <c r="Q130" s="1105"/>
      <c r="R130" s="1117"/>
      <c r="S130" s="1095"/>
      <c r="T130" s="1117"/>
      <c r="U130" s="1105"/>
      <c r="V130" s="1121"/>
      <c r="W130" s="1105"/>
      <c r="X130" s="1105"/>
      <c r="Y130" s="587"/>
    </row>
    <row r="131" spans="1:25" ht="13.5" customHeight="1">
      <c r="A131" s="278"/>
      <c r="B131" s="472" t="s">
        <v>456</v>
      </c>
      <c r="C131" s="472"/>
      <c r="D131" s="1140">
        <f t="shared" si="61"/>
        <v>2701855</v>
      </c>
      <c r="E131" s="1099">
        <f t="shared" si="62"/>
        <v>0</v>
      </c>
      <c r="F131" s="1144">
        <f t="shared" si="63"/>
        <v>0</v>
      </c>
      <c r="G131" s="1121"/>
      <c r="H131" s="1156"/>
      <c r="I131" s="1105"/>
      <c r="J131" s="1121"/>
      <c r="K131" s="1105"/>
      <c r="L131" s="1117"/>
      <c r="M131" s="1095"/>
      <c r="N131" s="1117"/>
      <c r="O131" s="1105"/>
      <c r="P131" s="1121">
        <v>2701855</v>
      </c>
      <c r="Q131" s="1105"/>
      <c r="R131" s="1117"/>
      <c r="S131" s="1095"/>
      <c r="T131" s="1117"/>
      <c r="U131" s="1105"/>
      <c r="V131" s="1121"/>
      <c r="W131" s="1105"/>
      <c r="X131" s="1105"/>
      <c r="Y131" s="587"/>
    </row>
    <row r="132" spans="1:25" ht="13.5" customHeight="1">
      <c r="A132" s="278"/>
      <c r="B132" s="472" t="s">
        <v>458</v>
      </c>
      <c r="C132" s="472"/>
      <c r="D132" s="1140">
        <f t="shared" si="61"/>
        <v>9966544</v>
      </c>
      <c r="E132" s="1099">
        <f t="shared" si="62"/>
        <v>0</v>
      </c>
      <c r="F132" s="1144">
        <f t="shared" si="63"/>
        <v>0</v>
      </c>
      <c r="G132" s="1121">
        <v>1401921</v>
      </c>
      <c r="H132" s="1156"/>
      <c r="I132" s="1105"/>
      <c r="J132" s="1121"/>
      <c r="K132" s="1105"/>
      <c r="L132" s="1117"/>
      <c r="M132" s="1095"/>
      <c r="N132" s="1117"/>
      <c r="O132" s="1105"/>
      <c r="P132" s="1121">
        <v>8564623</v>
      </c>
      <c r="Q132" s="1105"/>
      <c r="R132" s="1117"/>
      <c r="S132" s="1095"/>
      <c r="T132" s="1117"/>
      <c r="U132" s="1105"/>
      <c r="V132" s="1121"/>
      <c r="W132" s="1105"/>
      <c r="X132" s="1105"/>
      <c r="Y132" s="587"/>
    </row>
    <row r="133" spans="1:25" ht="13.5" customHeight="1" thickBot="1">
      <c r="A133" s="1131"/>
      <c r="B133" s="277" t="s">
        <v>457</v>
      </c>
      <c r="C133" s="277"/>
      <c r="D133" s="1141">
        <f t="shared" si="61"/>
        <v>0</v>
      </c>
      <c r="E133" s="1149">
        <f t="shared" si="62"/>
        <v>0</v>
      </c>
      <c r="F133" s="1145">
        <f t="shared" si="63"/>
        <v>0</v>
      </c>
      <c r="G133" s="1132"/>
      <c r="H133" s="1157"/>
      <c r="I133" s="1106"/>
      <c r="J133" s="1132"/>
      <c r="K133" s="1106"/>
      <c r="L133" s="1132"/>
      <c r="M133" s="1106"/>
      <c r="N133" s="1132"/>
      <c r="O133" s="1106"/>
      <c r="P133" s="1132"/>
      <c r="Q133" s="1106"/>
      <c r="R133" s="1132"/>
      <c r="S133" s="1106"/>
      <c r="T133" s="1132"/>
      <c r="U133" s="1106"/>
      <c r="V133" s="1132"/>
      <c r="W133" s="1106"/>
      <c r="X133" s="1106"/>
      <c r="Y133" s="587"/>
    </row>
    <row r="134" spans="1:25" ht="13.5" customHeight="1" thickBot="1">
      <c r="A134" s="473" t="s">
        <v>151</v>
      </c>
      <c r="B134" s="1284" t="s">
        <v>152</v>
      </c>
      <c r="C134" s="1278"/>
      <c r="D134" s="1123">
        <f aca="true" t="shared" si="65" ref="D134:D139">G134+J134+M134+P134+S134+V134</f>
        <v>0</v>
      </c>
      <c r="E134" s="1151"/>
      <c r="F134" s="1147"/>
      <c r="G134" s="1115">
        <v>0</v>
      </c>
      <c r="H134" s="1154"/>
      <c r="I134" s="1151"/>
      <c r="J134" s="1115">
        <v>0</v>
      </c>
      <c r="K134" s="1151"/>
      <c r="L134" s="1161"/>
      <c r="M134" s="1102">
        <v>0</v>
      </c>
      <c r="N134" s="1161"/>
      <c r="O134" s="1151"/>
      <c r="P134" s="1115">
        <v>0</v>
      </c>
      <c r="Q134" s="1151"/>
      <c r="R134" s="1161"/>
      <c r="S134" s="1102">
        <v>0</v>
      </c>
      <c r="T134" s="1161"/>
      <c r="U134" s="1151"/>
      <c r="V134" s="1115">
        <v>0</v>
      </c>
      <c r="W134" s="1151"/>
      <c r="X134" s="1151"/>
      <c r="Y134" s="587"/>
    </row>
    <row r="135" spans="1:25" ht="13.5" customHeight="1" thickBot="1">
      <c r="A135" s="268" t="s">
        <v>153</v>
      </c>
      <c r="B135" s="1277" t="s">
        <v>154</v>
      </c>
      <c r="C135" s="1278"/>
      <c r="D135" s="1143">
        <f t="shared" si="65"/>
        <v>3131359224</v>
      </c>
      <c r="E135" s="1151"/>
      <c r="F135" s="1147"/>
      <c r="G135" s="1115">
        <f>SUM(G136:G140)</f>
        <v>3119284772</v>
      </c>
      <c r="H135" s="1154"/>
      <c r="I135" s="1151"/>
      <c r="J135" s="1115">
        <f>SUM(J136:J140)</f>
        <v>5300661</v>
      </c>
      <c r="K135" s="1151"/>
      <c r="L135" s="1161"/>
      <c r="M135" s="1102">
        <f>SUM(M136:M140)</f>
        <v>111892</v>
      </c>
      <c r="N135" s="1161"/>
      <c r="O135" s="1151"/>
      <c r="P135" s="1115">
        <f>SUM(P136:P140)</f>
        <v>3959808</v>
      </c>
      <c r="Q135" s="1151"/>
      <c r="R135" s="1161"/>
      <c r="S135" s="1102">
        <f>SUM(S136:S140)</f>
        <v>1963521</v>
      </c>
      <c r="T135" s="1161"/>
      <c r="U135" s="1151"/>
      <c r="V135" s="1115">
        <f>SUM(V136:V140)</f>
        <v>738570</v>
      </c>
      <c r="W135" s="1151"/>
      <c r="X135" s="1151"/>
      <c r="Y135" s="587"/>
    </row>
    <row r="136" spans="1:25" ht="13.5" customHeight="1" thickBot="1">
      <c r="A136" s="1133" t="s">
        <v>155</v>
      </c>
      <c r="B136" s="1279" t="s">
        <v>156</v>
      </c>
      <c r="C136" s="1280"/>
      <c r="D136" s="1165">
        <f t="shared" si="65"/>
        <v>0</v>
      </c>
      <c r="E136" s="1152"/>
      <c r="F136" s="1148"/>
      <c r="G136" s="1134">
        <v>0</v>
      </c>
      <c r="H136" s="1158"/>
      <c r="I136" s="1152"/>
      <c r="J136" s="1134">
        <v>0</v>
      </c>
      <c r="K136" s="1152"/>
      <c r="L136" s="1134"/>
      <c r="M136" s="1152">
        <v>0</v>
      </c>
      <c r="N136" s="1134"/>
      <c r="O136" s="1152"/>
      <c r="P136" s="1134">
        <v>0</v>
      </c>
      <c r="Q136" s="1152"/>
      <c r="R136" s="1134"/>
      <c r="S136" s="1152">
        <v>0</v>
      </c>
      <c r="T136" s="1134"/>
      <c r="U136" s="1152"/>
      <c r="V136" s="1134">
        <v>0</v>
      </c>
      <c r="W136" s="1152"/>
      <c r="X136" s="1152"/>
      <c r="Y136" s="587"/>
    </row>
    <row r="137" spans="1:25" ht="13.5" customHeight="1">
      <c r="A137" s="272" t="s">
        <v>157</v>
      </c>
      <c r="B137" s="1274" t="s">
        <v>158</v>
      </c>
      <c r="C137" s="1273"/>
      <c r="D137" s="1166">
        <f t="shared" si="65"/>
        <v>1273211</v>
      </c>
      <c r="E137" s="1097"/>
      <c r="F137" s="1096"/>
      <c r="G137" s="1116">
        <f>'mérleg_int.'!C21</f>
        <v>971186</v>
      </c>
      <c r="H137" s="1155"/>
      <c r="I137" s="1097"/>
      <c r="J137" s="1116">
        <f>'mérleg_int.'!F21</f>
        <v>19340</v>
      </c>
      <c r="K137" s="1097"/>
      <c r="L137" s="1116"/>
      <c r="M137" s="1097">
        <f>'mérleg_int.'!G21</f>
        <v>95140</v>
      </c>
      <c r="N137" s="1116"/>
      <c r="O137" s="1097"/>
      <c r="P137" s="1116">
        <f>'mérleg_int.'!H21</f>
        <v>129145</v>
      </c>
      <c r="Q137" s="1097"/>
      <c r="R137" s="1116"/>
      <c r="S137" s="1097">
        <f>'mérleg_int.'!D21</f>
        <v>58400</v>
      </c>
      <c r="T137" s="1116"/>
      <c r="U137" s="1097"/>
      <c r="V137" s="1116">
        <f>'mérleg_int.'!E21</f>
        <v>0</v>
      </c>
      <c r="W137" s="1097"/>
      <c r="X137" s="1097"/>
      <c r="Y137" s="587"/>
    </row>
    <row r="138" spans="1:25" ht="13.5" customHeight="1">
      <c r="A138" s="273" t="s">
        <v>159</v>
      </c>
      <c r="B138" s="1285" t="s">
        <v>160</v>
      </c>
      <c r="C138" s="1286"/>
      <c r="D138" s="1128">
        <f t="shared" si="65"/>
        <v>3118951460</v>
      </c>
      <c r="E138" s="1105"/>
      <c r="F138" s="1109"/>
      <c r="G138" s="1117">
        <f>'mérleg_int.'!C24</f>
        <v>3107179033</v>
      </c>
      <c r="H138" s="1156"/>
      <c r="I138" s="1105"/>
      <c r="J138" s="1117">
        <f>'mérleg_int.'!F24</f>
        <v>5281321</v>
      </c>
      <c r="K138" s="1105"/>
      <c r="L138" s="1117"/>
      <c r="M138" s="1105">
        <f>'mérleg_int.'!G24</f>
        <v>16752</v>
      </c>
      <c r="N138" s="1117"/>
      <c r="O138" s="1105"/>
      <c r="P138" s="1117">
        <f>'mérleg_int.'!H24</f>
        <v>3830663</v>
      </c>
      <c r="Q138" s="1105"/>
      <c r="R138" s="1117"/>
      <c r="S138" s="1105">
        <f>'mérleg_int.'!D24</f>
        <v>1905121</v>
      </c>
      <c r="T138" s="1117"/>
      <c r="U138" s="1105"/>
      <c r="V138" s="1117">
        <f>'mérleg_int.'!E24</f>
        <v>738570</v>
      </c>
      <c r="W138" s="1105"/>
      <c r="X138" s="1105"/>
      <c r="Y138" s="587"/>
    </row>
    <row r="139" spans="1:25" ht="13.5" customHeight="1">
      <c r="A139" s="273" t="s">
        <v>161</v>
      </c>
      <c r="B139" s="1285" t="s">
        <v>162</v>
      </c>
      <c r="C139" s="1286"/>
      <c r="D139" s="1167">
        <f t="shared" si="65"/>
        <v>11134553</v>
      </c>
      <c r="E139" s="1105"/>
      <c r="F139" s="1109"/>
      <c r="G139" s="1117">
        <f>'mérleg_int.'!C26</f>
        <v>11134553</v>
      </c>
      <c r="H139" s="1156"/>
      <c r="I139" s="1105"/>
      <c r="J139" s="1117">
        <f>'mérleg_int.'!L25/1000</f>
        <v>0</v>
      </c>
      <c r="K139" s="1105"/>
      <c r="L139" s="1117"/>
      <c r="M139" s="1105">
        <f>'mérleg_int.'!O25/1000</f>
        <v>0</v>
      </c>
      <c r="N139" s="1117"/>
      <c r="O139" s="1105"/>
      <c r="P139" s="1117">
        <f>'mérleg_int.'!R25/1000</f>
        <v>0</v>
      </c>
      <c r="Q139" s="1105"/>
      <c r="R139" s="1117"/>
      <c r="S139" s="1105">
        <f>'mérleg_int.'!U25/1000</f>
        <v>0</v>
      </c>
      <c r="T139" s="1117"/>
      <c r="U139" s="1105"/>
      <c r="V139" s="1117">
        <f>'mérleg_int.'!X25/1000</f>
        <v>0</v>
      </c>
      <c r="W139" s="1105"/>
      <c r="X139" s="1105"/>
      <c r="Y139" s="587"/>
    </row>
    <row r="140" spans="1:25" ht="13.5" customHeight="1" thickBot="1">
      <c r="A140" s="420" t="s">
        <v>163</v>
      </c>
      <c r="B140" s="1287" t="s">
        <v>164</v>
      </c>
      <c r="C140" s="1288"/>
      <c r="D140" s="1114"/>
      <c r="E140" s="1108"/>
      <c r="F140" s="1110"/>
      <c r="G140" s="1118">
        <v>0</v>
      </c>
      <c r="H140" s="1159"/>
      <c r="I140" s="1108"/>
      <c r="J140" s="1118">
        <v>0</v>
      </c>
      <c r="K140" s="1108"/>
      <c r="L140" s="1118"/>
      <c r="M140" s="1108">
        <v>0</v>
      </c>
      <c r="N140" s="1118"/>
      <c r="O140" s="1108"/>
      <c r="P140" s="1118">
        <v>0</v>
      </c>
      <c r="Q140" s="1108"/>
      <c r="R140" s="1118"/>
      <c r="S140" s="1108">
        <v>0</v>
      </c>
      <c r="T140" s="1118"/>
      <c r="U140" s="1108"/>
      <c r="V140" s="1118">
        <v>0</v>
      </c>
      <c r="W140" s="1108"/>
      <c r="X140" s="1108"/>
      <c r="Y140" s="587"/>
    </row>
    <row r="141" spans="2:5" ht="13.5" customHeight="1">
      <c r="B141" s="277"/>
      <c r="C141" s="263"/>
      <c r="D141" s="457"/>
      <c r="E141" s="457"/>
    </row>
    <row r="142" ht="4.5" customHeight="1">
      <c r="D142" s="457"/>
    </row>
    <row r="143" spans="1:6" ht="13.5" customHeight="1">
      <c r="A143" s="261"/>
      <c r="B143" s="279"/>
      <c r="C143" s="261"/>
      <c r="D143" s="458"/>
      <c r="E143" s="276" t="s">
        <v>267</v>
      </c>
      <c r="F143" s="276"/>
    </row>
    <row r="144" spans="1:6" ht="13.5" customHeight="1">
      <c r="A144" s="692"/>
      <c r="B144" s="693" t="s">
        <v>166</v>
      </c>
      <c r="C144" s="1281" t="s">
        <v>1669</v>
      </c>
      <c r="D144" s="1282"/>
      <c r="E144" s="1283"/>
      <c r="F144" s="1201"/>
    </row>
    <row r="145" spans="1:5" s="266" customFormat="1" ht="24">
      <c r="A145" s="694"/>
      <c r="B145" s="694" t="s">
        <v>864</v>
      </c>
      <c r="C145" s="692" t="s">
        <v>437</v>
      </c>
      <c r="D145" s="692" t="s">
        <v>438</v>
      </c>
      <c r="E145" s="692" t="s">
        <v>439</v>
      </c>
    </row>
    <row r="146" spans="1:5" ht="11.25" customHeight="1">
      <c r="A146" s="687" t="s">
        <v>859</v>
      </c>
      <c r="B146" s="688" t="s">
        <v>1672</v>
      </c>
      <c r="C146" s="690" t="s">
        <v>256</v>
      </c>
      <c r="D146" s="691" t="s">
        <v>861</v>
      </c>
      <c r="E146" s="690" t="s">
        <v>862</v>
      </c>
    </row>
    <row r="147" spans="1:5" ht="12">
      <c r="A147" s="1207" t="s">
        <v>863</v>
      </c>
      <c r="B147" s="1208" t="s">
        <v>868</v>
      </c>
      <c r="C147" s="689">
        <v>1379608</v>
      </c>
      <c r="D147" s="689">
        <v>1379608</v>
      </c>
      <c r="E147" s="689">
        <v>0</v>
      </c>
    </row>
    <row r="148" spans="1:5" ht="12">
      <c r="A148" s="1207" t="s">
        <v>865</v>
      </c>
      <c r="B148" s="1208" t="s">
        <v>869</v>
      </c>
      <c r="C148" s="1214">
        <v>1845407</v>
      </c>
      <c r="D148" s="1214">
        <v>1845407</v>
      </c>
      <c r="E148" s="689">
        <v>0</v>
      </c>
    </row>
    <row r="149" spans="1:5" ht="12">
      <c r="A149" s="1207" t="s">
        <v>866</v>
      </c>
      <c r="B149" s="1208" t="s">
        <v>870</v>
      </c>
      <c r="C149" s="689">
        <v>708514169</v>
      </c>
      <c r="D149" s="689">
        <v>218592748</v>
      </c>
      <c r="E149" s="689">
        <f>C149-D149</f>
        <v>489921421</v>
      </c>
    </row>
    <row r="150" spans="1:5" ht="12">
      <c r="A150" s="1207" t="s">
        <v>867</v>
      </c>
      <c r="B150" s="1208" t="s">
        <v>871</v>
      </c>
      <c r="C150" s="689">
        <v>27029226</v>
      </c>
      <c r="D150" s="689">
        <v>1571895</v>
      </c>
      <c r="E150" s="689">
        <f>C150-D150</f>
        <v>25457331</v>
      </c>
    </row>
    <row r="151" spans="1:5" ht="12">
      <c r="A151" s="1207" t="s">
        <v>872</v>
      </c>
      <c r="B151" s="1208" t="s">
        <v>873</v>
      </c>
      <c r="C151" s="689">
        <v>389000</v>
      </c>
      <c r="D151" s="689">
        <v>389000</v>
      </c>
      <c r="E151" s="689">
        <v>0</v>
      </c>
    </row>
    <row r="152" spans="1:5" ht="12">
      <c r="A152" s="1207" t="s">
        <v>874</v>
      </c>
      <c r="B152" s="1208" t="s">
        <v>875</v>
      </c>
      <c r="C152" s="689">
        <v>184488</v>
      </c>
      <c r="D152" s="689">
        <v>174939</v>
      </c>
      <c r="E152" s="689">
        <v>9549</v>
      </c>
    </row>
    <row r="153" spans="1:5" ht="12">
      <c r="A153" s="1207" t="s">
        <v>876</v>
      </c>
      <c r="B153" s="1208" t="s">
        <v>877</v>
      </c>
      <c r="C153" s="689">
        <v>16196805</v>
      </c>
      <c r="D153" s="689">
        <v>16196805</v>
      </c>
      <c r="E153" s="689">
        <v>0</v>
      </c>
    </row>
    <row r="154" spans="1:5" ht="12">
      <c r="A154" s="1207" t="s">
        <v>878</v>
      </c>
      <c r="B154" s="1208" t="s">
        <v>880</v>
      </c>
      <c r="C154" s="689">
        <v>28221062</v>
      </c>
      <c r="D154" s="689">
        <v>28221062</v>
      </c>
      <c r="E154" s="689">
        <v>0</v>
      </c>
    </row>
    <row r="155" spans="1:5" ht="12">
      <c r="A155" s="1207" t="s">
        <v>1197</v>
      </c>
      <c r="B155" s="1208" t="s">
        <v>1198</v>
      </c>
      <c r="C155" s="689">
        <v>3018435</v>
      </c>
      <c r="D155" s="689">
        <v>3018435</v>
      </c>
      <c r="E155" s="689">
        <v>0</v>
      </c>
    </row>
    <row r="156" spans="1:5" ht="12">
      <c r="A156" s="1207" t="s">
        <v>879</v>
      </c>
      <c r="B156" s="1208" t="s">
        <v>1671</v>
      </c>
      <c r="C156" s="1212">
        <v>95214096</v>
      </c>
      <c r="D156" s="1212">
        <v>95214096</v>
      </c>
      <c r="E156" s="1212">
        <v>0</v>
      </c>
    </row>
    <row r="157" spans="1:5" ht="12">
      <c r="A157" s="1207" t="s">
        <v>881</v>
      </c>
      <c r="B157" s="1208" t="s">
        <v>882</v>
      </c>
      <c r="C157" s="689">
        <v>40185647</v>
      </c>
      <c r="D157" s="689">
        <v>40185647</v>
      </c>
      <c r="E157" s="689">
        <v>0</v>
      </c>
    </row>
    <row r="158" spans="1:5" ht="36.75" customHeight="1">
      <c r="A158" s="1209"/>
      <c r="B158" s="1210"/>
      <c r="C158" s="1211"/>
      <c r="D158" s="1211"/>
      <c r="E158" s="1211"/>
    </row>
    <row r="159" spans="1:6" ht="13.5" customHeight="1">
      <c r="A159" s="692"/>
      <c r="B159" s="693" t="s">
        <v>166</v>
      </c>
      <c r="C159" s="1281" t="s">
        <v>1669</v>
      </c>
      <c r="D159" s="1282"/>
      <c r="E159" s="1283"/>
      <c r="F159" s="1201"/>
    </row>
    <row r="160" spans="1:5" s="266" customFormat="1" ht="24">
      <c r="A160" s="694"/>
      <c r="B160" s="694" t="s">
        <v>1200</v>
      </c>
      <c r="C160" s="692" t="s">
        <v>437</v>
      </c>
      <c r="D160" s="692" t="s">
        <v>438</v>
      </c>
      <c r="E160" s="692" t="s">
        <v>439</v>
      </c>
    </row>
    <row r="161" spans="1:5" ht="24" customHeight="1">
      <c r="A161" s="687" t="s">
        <v>859</v>
      </c>
      <c r="B161" s="687" t="s">
        <v>860</v>
      </c>
      <c r="C161" s="687" t="s">
        <v>256</v>
      </c>
      <c r="D161" s="1198" t="s">
        <v>861</v>
      </c>
      <c r="E161" s="687" t="s">
        <v>862</v>
      </c>
    </row>
    <row r="162" spans="1:5" ht="12">
      <c r="A162" s="1202" t="s">
        <v>1199</v>
      </c>
      <c r="B162" s="684" t="s">
        <v>1673</v>
      </c>
      <c r="C162" s="1213">
        <v>849626</v>
      </c>
      <c r="D162" s="1205"/>
      <c r="E162" s="1205"/>
    </row>
    <row r="163" spans="1:5" ht="12">
      <c r="A163" s="1202" t="s">
        <v>1199</v>
      </c>
      <c r="B163" s="684" t="s">
        <v>1673</v>
      </c>
      <c r="C163" s="1213">
        <v>750267</v>
      </c>
      <c r="D163" s="1205"/>
      <c r="E163" s="1205"/>
    </row>
    <row r="164" spans="1:5" ht="12.75" customHeight="1">
      <c r="A164" s="1202" t="s">
        <v>1199</v>
      </c>
      <c r="B164" s="684" t="s">
        <v>1674</v>
      </c>
      <c r="C164" s="1213">
        <v>101500</v>
      </c>
      <c r="D164" s="1205"/>
      <c r="E164" s="1205"/>
    </row>
    <row r="165" spans="1:5" ht="13.5" customHeight="1">
      <c r="A165" s="1202" t="s">
        <v>1199</v>
      </c>
      <c r="B165" s="684" t="s">
        <v>1675</v>
      </c>
      <c r="C165" s="1213">
        <v>840798</v>
      </c>
      <c r="D165" s="1205"/>
      <c r="E165" s="1205"/>
    </row>
    <row r="166" spans="1:5" ht="12">
      <c r="A166" s="1203" t="s">
        <v>1199</v>
      </c>
      <c r="B166" s="1204" t="s">
        <v>1670</v>
      </c>
      <c r="C166" s="1206">
        <f>SUM(C162:C165)</f>
        <v>2542191</v>
      </c>
      <c r="D166" s="1206">
        <f>SUM(D162:D165)</f>
        <v>0</v>
      </c>
      <c r="E166" s="1206">
        <f>SUM(E162:E165)</f>
        <v>0</v>
      </c>
    </row>
    <row r="167" ht="39" customHeight="1"/>
    <row r="168" spans="1:4" ht="12">
      <c r="A168" s="1317" t="s">
        <v>167</v>
      </c>
      <c r="B168" s="1317"/>
      <c r="C168" s="1317"/>
      <c r="D168" s="1317"/>
    </row>
    <row r="169" spans="1:4" ht="12">
      <c r="A169" s="280"/>
      <c r="B169" s="280"/>
      <c r="C169" s="281"/>
      <c r="D169" s="281"/>
    </row>
    <row r="170" spans="1:4" ht="12.75" thickBot="1">
      <c r="A170" s="282"/>
      <c r="B170" s="283"/>
      <c r="C170" s="284"/>
      <c r="D170" s="285" t="s">
        <v>287</v>
      </c>
    </row>
    <row r="171" spans="1:4" ht="12.75" thickBot="1">
      <c r="A171" s="286" t="s">
        <v>113</v>
      </c>
      <c r="B171" s="286" t="s">
        <v>274</v>
      </c>
      <c r="C171" s="287" t="s">
        <v>169</v>
      </c>
      <c r="D171" s="288" t="s">
        <v>170</v>
      </c>
    </row>
    <row r="172" spans="1:4" ht="12">
      <c r="A172" s="289" t="s">
        <v>304</v>
      </c>
      <c r="B172" s="290" t="s">
        <v>171</v>
      </c>
      <c r="C172" s="291">
        <v>0</v>
      </c>
      <c r="D172" s="292">
        <v>0</v>
      </c>
    </row>
    <row r="173" spans="1:4" ht="12">
      <c r="A173" s="289" t="s">
        <v>305</v>
      </c>
      <c r="B173" s="293" t="s">
        <v>172</v>
      </c>
      <c r="C173" s="294">
        <v>0</v>
      </c>
      <c r="D173" s="295">
        <v>0</v>
      </c>
    </row>
    <row r="174" spans="1:4" ht="12">
      <c r="A174" s="289" t="s">
        <v>115</v>
      </c>
      <c r="B174" s="293" t="s">
        <v>173</v>
      </c>
      <c r="C174" s="294">
        <v>0</v>
      </c>
      <c r="D174" s="295">
        <v>0</v>
      </c>
    </row>
    <row r="175" spans="1:4" ht="12">
      <c r="A175" s="289" t="s">
        <v>270</v>
      </c>
      <c r="B175" s="296" t="s">
        <v>174</v>
      </c>
      <c r="C175" s="294">
        <v>0</v>
      </c>
      <c r="D175" s="295">
        <v>0</v>
      </c>
    </row>
    <row r="176" spans="1:4" ht="12.75" thickBot="1">
      <c r="A176" s="289" t="s">
        <v>271</v>
      </c>
      <c r="B176" s="297" t="s">
        <v>175</v>
      </c>
      <c r="C176" s="298">
        <v>0</v>
      </c>
      <c r="D176" s="299">
        <v>0</v>
      </c>
    </row>
    <row r="177" spans="1:4" ht="12.75" thickBot="1">
      <c r="A177" s="1275" t="s">
        <v>176</v>
      </c>
      <c r="B177" s="1276"/>
      <c r="C177" s="300">
        <v>0</v>
      </c>
      <c r="D177" s="301">
        <v>0</v>
      </c>
    </row>
    <row r="178" spans="1:4" ht="12">
      <c r="A178" s="302"/>
      <c r="B178" s="283"/>
      <c r="C178" s="303"/>
      <c r="D178" s="303"/>
    </row>
    <row r="179" spans="1:4" ht="12">
      <c r="A179" s="1307" t="s">
        <v>177</v>
      </c>
      <c r="B179" s="1307"/>
      <c r="C179" s="1307"/>
      <c r="D179" s="1307"/>
    </row>
    <row r="180" spans="1:4" ht="12">
      <c r="A180" s="304"/>
      <c r="B180" s="304"/>
      <c r="C180" s="305"/>
      <c r="D180" s="305"/>
    </row>
    <row r="181" spans="1:4" ht="12.75" thickBot="1">
      <c r="A181" s="306"/>
      <c r="B181" s="302"/>
      <c r="C181" s="303"/>
      <c r="D181" s="307" t="s">
        <v>287</v>
      </c>
    </row>
    <row r="182" spans="1:4" ht="12.75" thickBot="1">
      <c r="A182" s="286" t="s">
        <v>168</v>
      </c>
      <c r="B182" s="286" t="s">
        <v>274</v>
      </c>
      <c r="C182" s="287" t="s">
        <v>169</v>
      </c>
      <c r="D182" s="288" t="s">
        <v>178</v>
      </c>
    </row>
    <row r="183" spans="1:4" ht="12">
      <c r="A183" s="308" t="s">
        <v>304</v>
      </c>
      <c r="B183" s="309" t="s">
        <v>179</v>
      </c>
      <c r="C183" s="310">
        <v>0</v>
      </c>
      <c r="D183" s="292">
        <v>0</v>
      </c>
    </row>
    <row r="184" spans="1:4" ht="12.75" thickBot="1">
      <c r="A184" s="311" t="s">
        <v>305</v>
      </c>
      <c r="B184" s="312" t="s">
        <v>180</v>
      </c>
      <c r="C184" s="313">
        <v>0</v>
      </c>
      <c r="D184" s="299">
        <v>0</v>
      </c>
    </row>
    <row r="185" spans="1:4" ht="12.75" thickBot="1">
      <c r="A185" s="1275" t="s">
        <v>176</v>
      </c>
      <c r="B185" s="1276"/>
      <c r="C185" s="300">
        <v>0</v>
      </c>
      <c r="D185" s="301">
        <v>0</v>
      </c>
    </row>
    <row r="187" spans="1:6" ht="12.75">
      <c r="A187" s="1313" t="s">
        <v>883</v>
      </c>
      <c r="B187" s="1313"/>
      <c r="C187" s="1313"/>
      <c r="D187" s="1313"/>
      <c r="E187" s="222"/>
      <c r="F187" s="222"/>
    </row>
    <row r="188" spans="1:6" ht="12.75">
      <c r="A188" s="543"/>
      <c r="B188" s="543"/>
      <c r="C188" s="543"/>
      <c r="D188" s="543"/>
      <c r="E188" s="543"/>
      <c r="F188" s="543"/>
    </row>
    <row r="189" spans="1:6" ht="12">
      <c r="A189" s="1312"/>
      <c r="B189" s="1312" t="s">
        <v>274</v>
      </c>
      <c r="C189" s="1310" t="s">
        <v>850</v>
      </c>
      <c r="D189" s="1311"/>
      <c r="E189" s="1310" t="s">
        <v>851</v>
      </c>
      <c r="F189" s="1311"/>
    </row>
    <row r="190" spans="1:6" ht="21">
      <c r="A190" s="1312"/>
      <c r="B190" s="1312"/>
      <c r="C190" s="702" t="s">
        <v>852</v>
      </c>
      <c r="D190" s="702" t="s">
        <v>853</v>
      </c>
      <c r="E190" s="702" t="s">
        <v>854</v>
      </c>
      <c r="F190" s="702" t="s">
        <v>855</v>
      </c>
    </row>
    <row r="191" spans="1:6" ht="12">
      <c r="A191" s="1309" t="s">
        <v>856</v>
      </c>
      <c r="B191" s="1309"/>
      <c r="C191" s="1309"/>
      <c r="D191" s="1309"/>
      <c r="E191" s="1309"/>
      <c r="F191" s="1309"/>
    </row>
    <row r="192" spans="1:6" ht="12">
      <c r="A192" s="703">
        <v>1</v>
      </c>
      <c r="B192" s="704" t="s">
        <v>847</v>
      </c>
      <c r="C192" s="703" t="s">
        <v>858</v>
      </c>
      <c r="D192" s="703">
        <v>0.1206</v>
      </c>
      <c r="E192" s="705">
        <v>634000</v>
      </c>
      <c r="F192" s="705">
        <v>634000</v>
      </c>
    </row>
    <row r="193" spans="1:6" ht="12">
      <c r="A193" s="703">
        <v>2</v>
      </c>
      <c r="B193" s="706" t="s">
        <v>848</v>
      </c>
      <c r="C193" s="703" t="s">
        <v>857</v>
      </c>
      <c r="D193" s="703">
        <v>1</v>
      </c>
      <c r="E193" s="705">
        <f>140570+5222503</f>
        <v>5363073</v>
      </c>
      <c r="F193" s="705">
        <f>140570+5222503</f>
        <v>5363073</v>
      </c>
    </row>
    <row r="194" spans="1:6" ht="12">
      <c r="A194" s="703">
        <v>3</v>
      </c>
      <c r="B194" s="706" t="s">
        <v>849</v>
      </c>
      <c r="C194" s="703" t="s">
        <v>857</v>
      </c>
      <c r="D194" s="703">
        <v>1</v>
      </c>
      <c r="E194" s="705">
        <v>10000</v>
      </c>
      <c r="F194" s="705">
        <v>15719</v>
      </c>
    </row>
    <row r="195" ht="12">
      <c r="F195" s="1200">
        <f>SUM(F192:F194)</f>
        <v>6012792</v>
      </c>
    </row>
  </sheetData>
  <sheetProtection/>
  <autoFilter ref="A146:E146"/>
  <mergeCells count="126">
    <mergeCell ref="B118:C118"/>
    <mergeCell ref="B117:C117"/>
    <mergeCell ref="B115:C115"/>
    <mergeCell ref="B114:C114"/>
    <mergeCell ref="B113:C113"/>
    <mergeCell ref="B116:C116"/>
    <mergeCell ref="B112:C112"/>
    <mergeCell ref="B111:C111"/>
    <mergeCell ref="B110:C110"/>
    <mergeCell ref="B109:C109"/>
    <mergeCell ref="B108:C108"/>
    <mergeCell ref="B88:C88"/>
    <mergeCell ref="B89:C89"/>
    <mergeCell ref="B90:C90"/>
    <mergeCell ref="B91:C91"/>
    <mergeCell ref="B92:C92"/>
    <mergeCell ref="B84:C84"/>
    <mergeCell ref="B85:C85"/>
    <mergeCell ref="B86:C86"/>
    <mergeCell ref="B87:C87"/>
    <mergeCell ref="B93:C93"/>
    <mergeCell ref="B94:C94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D6:F6"/>
    <mergeCell ref="B83:C83"/>
    <mergeCell ref="J6:L6"/>
    <mergeCell ref="M6:O6"/>
    <mergeCell ref="P6:R6"/>
    <mergeCell ref="B49:C49"/>
    <mergeCell ref="B46:C46"/>
    <mergeCell ref="B30:C30"/>
    <mergeCell ref="B29:C29"/>
    <mergeCell ref="S6:U6"/>
    <mergeCell ref="V6:X6"/>
    <mergeCell ref="A168:D168"/>
    <mergeCell ref="B128:C128"/>
    <mergeCell ref="B127:C127"/>
    <mergeCell ref="B16:C16"/>
    <mergeCell ref="B67:C67"/>
    <mergeCell ref="B60:C60"/>
    <mergeCell ref="B62:C62"/>
    <mergeCell ref="C144:E144"/>
    <mergeCell ref="A191:F191"/>
    <mergeCell ref="E189:F189"/>
    <mergeCell ref="C189:D189"/>
    <mergeCell ref="A189:A190"/>
    <mergeCell ref="B189:B190"/>
    <mergeCell ref="A187:D187"/>
    <mergeCell ref="A179:D179"/>
    <mergeCell ref="B52:C52"/>
    <mergeCell ref="B57:C57"/>
    <mergeCell ref="B51:C51"/>
    <mergeCell ref="B69:C69"/>
    <mergeCell ref="B66:C66"/>
    <mergeCell ref="B126:C126"/>
    <mergeCell ref="B71:C71"/>
    <mergeCell ref="B59:C59"/>
    <mergeCell ref="B54:C54"/>
    <mergeCell ref="B125:C125"/>
    <mergeCell ref="B124:C124"/>
    <mergeCell ref="B81:C81"/>
    <mergeCell ref="B56:C56"/>
    <mergeCell ref="B61:C61"/>
    <mergeCell ref="B63:C63"/>
    <mergeCell ref="B58:C58"/>
    <mergeCell ref="B107:C107"/>
    <mergeCell ref="B101:C101"/>
    <mergeCell ref="B102:C102"/>
    <mergeCell ref="B28:C28"/>
    <mergeCell ref="B35:C35"/>
    <mergeCell ref="B23:C23"/>
    <mergeCell ref="B18:C18"/>
    <mergeCell ref="B82:C82"/>
    <mergeCell ref="B79:C79"/>
    <mergeCell ref="B40:C40"/>
    <mergeCell ref="B25:C25"/>
    <mergeCell ref="B55:C55"/>
    <mergeCell ref="B6:C7"/>
    <mergeCell ref="A6:A7"/>
    <mergeCell ref="G6:I6"/>
    <mergeCell ref="B119:C119"/>
    <mergeCell ref="B15:C15"/>
    <mergeCell ref="B14:C14"/>
    <mergeCell ref="B21:C21"/>
    <mergeCell ref="B32:C32"/>
    <mergeCell ref="B43:C43"/>
    <mergeCell ref="B45:C45"/>
    <mergeCell ref="B134:C134"/>
    <mergeCell ref="B139:C139"/>
    <mergeCell ref="B140:C140"/>
    <mergeCell ref="B138:C138"/>
    <mergeCell ref="A3:D3"/>
    <mergeCell ref="B9:C9"/>
    <mergeCell ref="B10:C10"/>
    <mergeCell ref="A4:D4"/>
    <mergeCell ref="B11:C11"/>
    <mergeCell ref="B8:C8"/>
    <mergeCell ref="B39:C39"/>
    <mergeCell ref="B20:C20"/>
    <mergeCell ref="B41:C41"/>
    <mergeCell ref="B120:C120"/>
    <mergeCell ref="A185:B185"/>
    <mergeCell ref="A177:B177"/>
    <mergeCell ref="B135:C135"/>
    <mergeCell ref="B136:C136"/>
    <mergeCell ref="B137:C137"/>
    <mergeCell ref="C159:E159"/>
    <mergeCell ref="B17:C17"/>
    <mergeCell ref="B13:C13"/>
    <mergeCell ref="B31:C31"/>
    <mergeCell ref="B70:C70"/>
    <mergeCell ref="B53:C53"/>
    <mergeCell ref="B75:C75"/>
    <mergeCell ref="B19:C19"/>
    <mergeCell ref="B42:C42"/>
    <mergeCell ref="B27:C27"/>
    <mergeCell ref="B37:C3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90" r:id="rId1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3:L40"/>
  <sheetViews>
    <sheetView zoomScalePageLayoutView="0" workbookViewId="0" topLeftCell="A1">
      <selection activeCell="E26" sqref="E26"/>
    </sheetView>
  </sheetViews>
  <sheetFormatPr defaultColWidth="9.00390625" defaultRowHeight="26.25" customHeight="1"/>
  <cols>
    <col min="1" max="1" width="27.375" style="222" customWidth="1"/>
    <col min="2" max="2" width="16.375" style="222" customWidth="1"/>
    <col min="3" max="6" width="15.625" style="222" customWidth="1"/>
    <col min="7" max="16384" width="9.125" style="222" customWidth="1"/>
  </cols>
  <sheetData>
    <row r="1" ht="12" customHeight="1"/>
    <row r="2" ht="12" customHeight="1"/>
    <row r="3" spans="1:5" ht="12" customHeight="1">
      <c r="A3" s="221" t="s">
        <v>116</v>
      </c>
      <c r="B3" s="1328" t="str">
        <f>'E.mérleg'!C1</f>
        <v>sz. melléklet a     /2024. (V.  .) önkormányzati rendelethez</v>
      </c>
      <c r="C3" s="1328"/>
      <c r="D3" s="1328"/>
      <c r="E3" s="1328"/>
    </row>
    <row r="4" ht="12" customHeight="1"/>
    <row r="5" ht="12" customHeight="1"/>
    <row r="6" ht="12" customHeight="1"/>
    <row r="7" spans="1:5" ht="16.5" customHeight="1">
      <c r="A7" s="1327" t="s">
        <v>1308</v>
      </c>
      <c r="B7" s="1327"/>
      <c r="C7" s="1327"/>
      <c r="D7" s="1327"/>
      <c r="E7" s="1327"/>
    </row>
    <row r="8" ht="12" customHeight="1">
      <c r="A8" s="223"/>
    </row>
    <row r="9" ht="12" customHeight="1">
      <c r="A9" s="223"/>
    </row>
    <row r="10" ht="12" customHeight="1">
      <c r="A10" s="223"/>
    </row>
    <row r="11" ht="12" customHeight="1">
      <c r="A11" s="223"/>
    </row>
    <row r="12" ht="12" customHeight="1" thickBot="1">
      <c r="E12" s="221" t="s">
        <v>273</v>
      </c>
    </row>
    <row r="13" spans="1:5" ht="26.25" customHeight="1" thickBot="1">
      <c r="A13" s="225" t="s">
        <v>274</v>
      </c>
      <c r="B13" s="226" t="s">
        <v>114</v>
      </c>
      <c r="C13" s="226" t="s">
        <v>255</v>
      </c>
      <c r="D13" s="226" t="s">
        <v>256</v>
      </c>
      <c r="E13" s="227" t="s">
        <v>257</v>
      </c>
    </row>
    <row r="14" spans="1:6" ht="26.25" customHeight="1">
      <c r="A14" s="708" t="s">
        <v>258</v>
      </c>
      <c r="B14" s="709">
        <v>73</v>
      </c>
      <c r="C14" s="710">
        <v>214650</v>
      </c>
      <c r="D14" s="711">
        <v>130845.214</v>
      </c>
      <c r="E14" s="712">
        <v>163631.754</v>
      </c>
      <c r="F14" s="543"/>
    </row>
    <row r="15" spans="1:6" ht="26.25" customHeight="1">
      <c r="A15" s="707" t="s">
        <v>905</v>
      </c>
      <c r="B15" s="713">
        <v>14</v>
      </c>
      <c r="C15" s="723">
        <v>338874</v>
      </c>
      <c r="D15" s="722">
        <v>93977.976</v>
      </c>
      <c r="E15" s="724">
        <v>137880.101</v>
      </c>
      <c r="F15" s="543"/>
    </row>
    <row r="16" spans="1:6" ht="26.25" customHeight="1">
      <c r="A16" s="707" t="s">
        <v>259</v>
      </c>
      <c r="B16" s="713">
        <v>7</v>
      </c>
      <c r="C16" s="723">
        <v>101729</v>
      </c>
      <c r="D16" s="722">
        <v>712101.835</v>
      </c>
      <c r="E16" s="724">
        <v>719159.989</v>
      </c>
      <c r="F16" s="543"/>
    </row>
    <row r="17" spans="1:6" ht="26.25" customHeight="1">
      <c r="A17" s="707" t="s">
        <v>260</v>
      </c>
      <c r="B17" s="713">
        <v>4</v>
      </c>
      <c r="C17" s="714">
        <v>53678</v>
      </c>
      <c r="D17" s="715">
        <v>21013.109</v>
      </c>
      <c r="E17" s="716">
        <v>35859.134</v>
      </c>
      <c r="F17" s="543"/>
    </row>
    <row r="18" spans="1:6" ht="26.25" customHeight="1">
      <c r="A18" s="707" t="s">
        <v>261</v>
      </c>
      <c r="B18" s="713">
        <v>137</v>
      </c>
      <c r="C18" s="723">
        <v>618668</v>
      </c>
      <c r="D18" s="722">
        <v>84012.645</v>
      </c>
      <c r="E18" s="724">
        <v>72581.065</v>
      </c>
      <c r="F18" s="543"/>
    </row>
    <row r="19" spans="1:6" ht="26.25" customHeight="1">
      <c r="A19" s="707" t="s">
        <v>262</v>
      </c>
      <c r="B19" s="713">
        <v>18</v>
      </c>
      <c r="C19" s="714">
        <v>32494</v>
      </c>
      <c r="D19" s="715">
        <v>168425.504</v>
      </c>
      <c r="E19" s="716">
        <v>209583.817</v>
      </c>
      <c r="F19" s="543"/>
    </row>
    <row r="20" spans="1:6" ht="26.25" customHeight="1">
      <c r="A20" s="707" t="s">
        <v>962</v>
      </c>
      <c r="B20" s="713">
        <v>29</v>
      </c>
      <c r="C20" s="714">
        <v>104507</v>
      </c>
      <c r="D20" s="715">
        <v>2693588.48</v>
      </c>
      <c r="E20" s="716">
        <v>5300630.419</v>
      </c>
      <c r="F20" s="543"/>
    </row>
    <row r="21" spans="1:6" ht="26.25" customHeight="1">
      <c r="A21" s="707" t="s">
        <v>264</v>
      </c>
      <c r="B21" s="713">
        <v>196</v>
      </c>
      <c r="C21" s="714">
        <v>842688</v>
      </c>
      <c r="D21" s="715">
        <v>2030960.38</v>
      </c>
      <c r="E21" s="716">
        <v>2892793.592</v>
      </c>
      <c r="F21" s="543"/>
    </row>
    <row r="22" spans="1:6" ht="26.25" customHeight="1">
      <c r="A22" s="707" t="s">
        <v>902</v>
      </c>
      <c r="B22" s="713">
        <v>2</v>
      </c>
      <c r="C22" s="723">
        <v>6715</v>
      </c>
      <c r="D22" s="722">
        <v>520.4</v>
      </c>
      <c r="E22" s="724">
        <v>7017.2</v>
      </c>
      <c r="F22" s="543"/>
    </row>
    <row r="23" spans="1:6" ht="26.25" customHeight="1">
      <c r="A23" s="707" t="s">
        <v>903</v>
      </c>
      <c r="B23" s="713">
        <v>4</v>
      </c>
      <c r="C23" s="723">
        <v>5277</v>
      </c>
      <c r="D23" s="722">
        <v>7362.552</v>
      </c>
      <c r="E23" s="724">
        <v>7362.552</v>
      </c>
      <c r="F23" s="543"/>
    </row>
    <row r="24" spans="1:6" ht="26.25" customHeight="1">
      <c r="A24" s="707" t="s">
        <v>904</v>
      </c>
      <c r="B24" s="713">
        <v>19</v>
      </c>
      <c r="C24" s="723">
        <v>77722</v>
      </c>
      <c r="D24" s="722">
        <v>9970.724</v>
      </c>
      <c r="E24" s="724">
        <v>13406.624</v>
      </c>
      <c r="F24" s="543"/>
    </row>
    <row r="25" spans="1:6" ht="26.25" customHeight="1">
      <c r="A25" s="707" t="s">
        <v>265</v>
      </c>
      <c r="B25" s="713">
        <v>1</v>
      </c>
      <c r="C25" s="714">
        <v>3600</v>
      </c>
      <c r="D25" s="722">
        <v>1516265.061</v>
      </c>
      <c r="E25" s="724">
        <v>1537832.061</v>
      </c>
      <c r="F25" s="543"/>
    </row>
    <row r="26" spans="1:6" ht="26.25" customHeight="1" thickBot="1">
      <c r="A26" s="717" t="s">
        <v>266</v>
      </c>
      <c r="B26" s="718">
        <v>4</v>
      </c>
      <c r="C26" s="719">
        <v>212130</v>
      </c>
      <c r="D26" s="720">
        <v>83763.031</v>
      </c>
      <c r="E26" s="721">
        <v>127564.827</v>
      </c>
      <c r="F26" s="543"/>
    </row>
    <row r="27" spans="1:6" ht="26.25" customHeight="1" thickBot="1">
      <c r="A27" s="228" t="s">
        <v>293</v>
      </c>
      <c r="B27" s="229">
        <f>SUM(B14:B26)</f>
        <v>508</v>
      </c>
      <c r="C27" s="974">
        <f>SUM(C14:C26)</f>
        <v>2612732</v>
      </c>
      <c r="D27" s="972">
        <f>SUM(D14:D26)</f>
        <v>7552806.911000001</v>
      </c>
      <c r="E27" s="973">
        <f>SUM(E14:E26)</f>
        <v>11225303.134999998</v>
      </c>
      <c r="F27" s="224"/>
    </row>
    <row r="28" ht="26.25" customHeight="1">
      <c r="B28" s="543"/>
    </row>
    <row r="29" ht="26.25" customHeight="1" hidden="1">
      <c r="D29" s="421">
        <f>'eszkáll.alak.'!D20/1000</f>
        <v>186797.176</v>
      </c>
    </row>
    <row r="30" ht="26.25" customHeight="1" hidden="1">
      <c r="D30" s="421">
        <f>D29-D27</f>
        <v>-7366009.735000001</v>
      </c>
    </row>
    <row r="32" spans="7:12" ht="26.25" customHeight="1">
      <c r="G32" s="543"/>
      <c r="H32" s="543"/>
      <c r="I32" s="543"/>
      <c r="J32" s="543"/>
      <c r="K32" s="543"/>
      <c r="L32" s="543"/>
    </row>
    <row r="33" spans="7:12" ht="26.25" customHeight="1">
      <c r="G33" s="543"/>
      <c r="H33" s="543"/>
      <c r="I33" s="543"/>
      <c r="J33" s="543"/>
      <c r="K33" s="543"/>
      <c r="L33" s="543"/>
    </row>
    <row r="34" spans="7:12" ht="26.25" customHeight="1">
      <c r="G34" s="543"/>
      <c r="H34" s="543"/>
      <c r="I34" s="543"/>
      <c r="J34" s="543"/>
      <c r="K34" s="543"/>
      <c r="L34" s="543"/>
    </row>
    <row r="35" spans="7:12" ht="26.25" customHeight="1">
      <c r="G35" s="543"/>
      <c r="H35" s="543"/>
      <c r="I35" s="543"/>
      <c r="J35" s="543"/>
      <c r="K35" s="543"/>
      <c r="L35" s="543"/>
    </row>
    <row r="36" spans="7:12" ht="26.25" customHeight="1">
      <c r="G36" s="543"/>
      <c r="H36" s="543"/>
      <c r="I36" s="543"/>
      <c r="J36" s="543"/>
      <c r="K36" s="543"/>
      <c r="L36" s="543"/>
    </row>
    <row r="37" spans="7:12" ht="26.25" customHeight="1">
      <c r="G37" s="543"/>
      <c r="H37" s="543"/>
      <c r="I37" s="543"/>
      <c r="J37" s="543"/>
      <c r="K37" s="543"/>
      <c r="L37" s="543"/>
    </row>
    <row r="38" spans="7:12" ht="26.25" customHeight="1">
      <c r="G38" s="543"/>
      <c r="H38" s="543"/>
      <c r="I38" s="543"/>
      <c r="J38" s="543"/>
      <c r="K38" s="543"/>
      <c r="L38" s="543"/>
    </row>
    <row r="39" spans="7:12" ht="26.25" customHeight="1">
      <c r="G39" s="543"/>
      <c r="H39" s="543"/>
      <c r="I39" s="543"/>
      <c r="J39" s="543"/>
      <c r="K39" s="543"/>
      <c r="L39" s="543"/>
    </row>
    <row r="40" spans="1:12" ht="26.25" customHeight="1">
      <c r="A40" s="543"/>
      <c r="B40" s="543"/>
      <c r="C40" s="543"/>
      <c r="D40" s="543"/>
      <c r="E40" s="543"/>
      <c r="F40" s="543"/>
      <c r="G40" s="543"/>
      <c r="H40" s="543"/>
      <c r="I40" s="543"/>
      <c r="J40" s="543"/>
      <c r="K40" s="543"/>
      <c r="L40" s="543"/>
    </row>
  </sheetData>
  <sheetProtection/>
  <mergeCells count="2">
    <mergeCell ref="A7:E7"/>
    <mergeCell ref="B3:E3"/>
  </mergeCells>
  <printOptions horizontalCentered="1"/>
  <pageMargins left="0.3149606299212598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L29"/>
  <sheetViews>
    <sheetView zoomScalePageLayoutView="0" workbookViewId="0" topLeftCell="A6">
      <selection activeCell="A7" sqref="A7:I25"/>
    </sheetView>
  </sheetViews>
  <sheetFormatPr defaultColWidth="9.00390625" defaultRowHeight="12.75"/>
  <cols>
    <col min="1" max="1" width="5.25390625" style="42" customWidth="1"/>
    <col min="2" max="2" width="48.125" style="42" customWidth="1"/>
    <col min="3" max="3" width="13.375" style="42" customWidth="1"/>
    <col min="4" max="4" width="15.625" style="42" customWidth="1"/>
    <col min="5" max="5" width="16.00390625" style="42" customWidth="1"/>
    <col min="6" max="6" width="10.25390625" style="42" customWidth="1"/>
    <col min="7" max="7" width="12.25390625" style="42" bestFit="1" customWidth="1"/>
    <col min="8" max="8" width="12.25390625" style="42" customWidth="1"/>
    <col min="9" max="9" width="13.00390625" style="42" customWidth="1"/>
    <col min="10" max="10" width="9.125" style="42" customWidth="1"/>
    <col min="11" max="11" width="10.875" style="42" bestFit="1" customWidth="1"/>
    <col min="12" max="16384" width="9.125" style="42" customWidth="1"/>
  </cols>
  <sheetData>
    <row r="1" spans="2:3" ht="12">
      <c r="B1" s="33" t="s">
        <v>181</v>
      </c>
      <c r="C1" s="42" t="str">
        <f>'E.mérleg'!C1</f>
        <v>sz. melléklet a     /2024. (V.  .) önkormányzati rendelethez</v>
      </c>
    </row>
    <row r="3" spans="1:9" ht="12.75">
      <c r="A3" s="1215" t="s">
        <v>182</v>
      </c>
      <c r="B3" s="1215"/>
      <c r="C3" s="1215"/>
      <c r="D3" s="1215"/>
      <c r="E3" s="1215"/>
      <c r="F3" s="1215"/>
      <c r="G3" s="1215"/>
      <c r="H3" s="1215"/>
      <c r="I3" s="1215"/>
    </row>
    <row r="6" ht="12">
      <c r="I6" s="33" t="s">
        <v>399</v>
      </c>
    </row>
    <row r="7" spans="1:9" ht="33.75">
      <c r="A7" s="532" t="s">
        <v>113</v>
      </c>
      <c r="B7" s="533" t="s">
        <v>274</v>
      </c>
      <c r="C7" s="534" t="s">
        <v>183</v>
      </c>
      <c r="D7" s="534" t="s">
        <v>184</v>
      </c>
      <c r="E7" s="534" t="s">
        <v>134</v>
      </c>
      <c r="F7" s="534" t="s">
        <v>185</v>
      </c>
      <c r="G7" s="534" t="s">
        <v>186</v>
      </c>
      <c r="H7" s="534" t="s">
        <v>146</v>
      </c>
      <c r="I7" s="534" t="s">
        <v>187</v>
      </c>
    </row>
    <row r="8" spans="1:12" ht="13.5" customHeight="1">
      <c r="A8" s="1072" t="s">
        <v>33</v>
      </c>
      <c r="B8" s="1073" t="s">
        <v>188</v>
      </c>
      <c r="C8" s="1074">
        <v>86423137</v>
      </c>
      <c r="D8" s="1074">
        <v>7882548032</v>
      </c>
      <c r="E8" s="1074">
        <v>478807644</v>
      </c>
      <c r="F8" s="1074">
        <v>0</v>
      </c>
      <c r="G8" s="1074">
        <v>67210777</v>
      </c>
      <c r="H8" s="1074">
        <v>0</v>
      </c>
      <c r="I8" s="1074">
        <v>8514989590</v>
      </c>
      <c r="L8" s="377"/>
    </row>
    <row r="9" spans="1:12" ht="13.5" customHeight="1">
      <c r="A9" s="1075" t="s">
        <v>34</v>
      </c>
      <c r="B9" s="1076" t="s">
        <v>189</v>
      </c>
      <c r="C9" s="1077">
        <v>3600000</v>
      </c>
      <c r="D9" s="1077">
        <v>0</v>
      </c>
      <c r="E9" s="1077">
        <v>0</v>
      </c>
      <c r="F9" s="1077">
        <v>0</v>
      </c>
      <c r="G9" s="1077">
        <v>786010410</v>
      </c>
      <c r="H9" s="1077">
        <v>0</v>
      </c>
      <c r="I9" s="1077">
        <v>789610410</v>
      </c>
      <c r="L9" s="377"/>
    </row>
    <row r="10" spans="1:12" ht="13.5" customHeight="1">
      <c r="A10" s="1075" t="s">
        <v>35</v>
      </c>
      <c r="B10" s="1076" t="s">
        <v>190</v>
      </c>
      <c r="C10" s="1077">
        <v>0</v>
      </c>
      <c r="D10" s="1077">
        <v>0</v>
      </c>
      <c r="E10" s="1077">
        <v>0</v>
      </c>
      <c r="F10" s="1077">
        <v>0</v>
      </c>
      <c r="G10" s="1077">
        <v>402026112</v>
      </c>
      <c r="H10" s="1077">
        <v>0</v>
      </c>
      <c r="I10" s="1077">
        <v>402026112</v>
      </c>
      <c r="L10" s="377"/>
    </row>
    <row r="11" spans="1:12" ht="13.5" customHeight="1">
      <c r="A11" s="1075" t="s">
        <v>36</v>
      </c>
      <c r="B11" s="1076" t="s">
        <v>191</v>
      </c>
      <c r="C11" s="1077">
        <v>0</v>
      </c>
      <c r="D11" s="1077">
        <v>48658399</v>
      </c>
      <c r="E11" s="1077">
        <v>18456481</v>
      </c>
      <c r="F11" s="1077">
        <v>0</v>
      </c>
      <c r="G11" s="1077">
        <v>0</v>
      </c>
      <c r="H11" s="1077">
        <v>0</v>
      </c>
      <c r="I11" s="1077">
        <v>67114880</v>
      </c>
      <c r="L11" s="377"/>
    </row>
    <row r="12" spans="1:12" ht="13.5" customHeight="1">
      <c r="A12" s="1075" t="s">
        <v>39</v>
      </c>
      <c r="B12" s="1076" t="s">
        <v>192</v>
      </c>
      <c r="C12" s="1077">
        <v>264300</v>
      </c>
      <c r="D12" s="1077">
        <v>14892911</v>
      </c>
      <c r="E12" s="1077">
        <v>15798552</v>
      </c>
      <c r="F12" s="1077">
        <v>0</v>
      </c>
      <c r="G12" s="1077">
        <v>0</v>
      </c>
      <c r="H12" s="1077">
        <v>0</v>
      </c>
      <c r="I12" s="1077">
        <v>30955763</v>
      </c>
      <c r="L12" s="377"/>
    </row>
    <row r="13" spans="1:12" ht="13.5" customHeight="1">
      <c r="A13" s="1072" t="s">
        <v>40</v>
      </c>
      <c r="B13" s="1073" t="s">
        <v>195</v>
      </c>
      <c r="C13" s="1074">
        <v>3864300</v>
      </c>
      <c r="D13" s="1074">
        <v>63551310</v>
      </c>
      <c r="E13" s="1074">
        <v>34255033</v>
      </c>
      <c r="F13" s="1074">
        <v>0</v>
      </c>
      <c r="G13" s="1074">
        <v>1188036522</v>
      </c>
      <c r="H13" s="1074">
        <v>0</v>
      </c>
      <c r="I13" s="1074">
        <v>1289707165</v>
      </c>
      <c r="L13" s="377"/>
    </row>
    <row r="14" spans="1:12" ht="12.75">
      <c r="A14" s="1075" t="s">
        <v>41</v>
      </c>
      <c r="B14" s="1076" t="s">
        <v>196</v>
      </c>
      <c r="C14" s="1077">
        <v>0</v>
      </c>
      <c r="D14" s="1077">
        <v>426000</v>
      </c>
      <c r="E14" s="1077">
        <v>377936</v>
      </c>
      <c r="F14" s="1077">
        <v>0</v>
      </c>
      <c r="G14" s="1077">
        <v>0</v>
      </c>
      <c r="H14" s="1077">
        <v>0</v>
      </c>
      <c r="I14" s="1077">
        <v>803936</v>
      </c>
      <c r="L14" s="377"/>
    </row>
    <row r="15" spans="1:12" ht="13.5" customHeight="1">
      <c r="A15" s="1075" t="s">
        <v>42</v>
      </c>
      <c r="B15" s="1076" t="s">
        <v>197</v>
      </c>
      <c r="C15" s="1077">
        <v>10316673</v>
      </c>
      <c r="D15" s="1077">
        <v>1925950</v>
      </c>
      <c r="E15" s="1077">
        <v>50725174</v>
      </c>
      <c r="F15" s="1077">
        <v>0</v>
      </c>
      <c r="G15" s="1077">
        <v>0</v>
      </c>
      <c r="H15" s="1077">
        <v>0</v>
      </c>
      <c r="I15" s="1077">
        <v>62967797</v>
      </c>
      <c r="L15" s="377"/>
    </row>
    <row r="16" spans="1:12" ht="13.5" customHeight="1">
      <c r="A16" s="1075" t="s">
        <v>108</v>
      </c>
      <c r="B16" s="1076" t="s">
        <v>198</v>
      </c>
      <c r="C16" s="1077">
        <v>264300</v>
      </c>
      <c r="D16" s="1077">
        <v>71415570</v>
      </c>
      <c r="E16" s="1077">
        <v>29237770</v>
      </c>
      <c r="F16" s="1077">
        <v>0</v>
      </c>
      <c r="G16" s="1077">
        <v>85335534</v>
      </c>
      <c r="H16" s="1077">
        <v>0</v>
      </c>
      <c r="I16" s="1077">
        <v>186253174</v>
      </c>
      <c r="K16" s="377"/>
      <c r="L16" s="377"/>
    </row>
    <row r="17" spans="1:12" ht="13.5" customHeight="1">
      <c r="A17" s="1072" t="s">
        <v>44</v>
      </c>
      <c r="B17" s="1073" t="s">
        <v>199</v>
      </c>
      <c r="C17" s="1074">
        <v>10580973</v>
      </c>
      <c r="D17" s="1074">
        <v>73767520</v>
      </c>
      <c r="E17" s="1074">
        <v>80340880</v>
      </c>
      <c r="F17" s="1074">
        <v>0</v>
      </c>
      <c r="G17" s="1074">
        <v>85335534</v>
      </c>
      <c r="H17" s="1074">
        <v>0</v>
      </c>
      <c r="I17" s="1074">
        <v>250024907</v>
      </c>
      <c r="K17" s="377"/>
      <c r="L17" s="377"/>
    </row>
    <row r="18" spans="1:12" ht="13.5" customHeight="1">
      <c r="A18" s="1072" t="s">
        <v>109</v>
      </c>
      <c r="B18" s="1073" t="s">
        <v>200</v>
      </c>
      <c r="C18" s="1074">
        <v>79706464</v>
      </c>
      <c r="D18" s="1074">
        <v>7872331822</v>
      </c>
      <c r="E18" s="1074">
        <v>432721797</v>
      </c>
      <c r="F18" s="1074">
        <v>0</v>
      </c>
      <c r="G18" s="1074">
        <v>1169911765</v>
      </c>
      <c r="H18" s="1074">
        <v>0</v>
      </c>
      <c r="I18" s="1074">
        <v>9554671848</v>
      </c>
      <c r="K18" s="377"/>
      <c r="L18" s="377"/>
    </row>
    <row r="19" spans="1:12" ht="13.5" customHeight="1">
      <c r="A19" s="1072" t="s">
        <v>110</v>
      </c>
      <c r="B19" s="1073" t="s">
        <v>201</v>
      </c>
      <c r="C19" s="1074">
        <v>58124048</v>
      </c>
      <c r="D19" s="1074">
        <v>1733015632</v>
      </c>
      <c r="E19" s="1074">
        <v>380768306</v>
      </c>
      <c r="F19" s="1074">
        <v>0</v>
      </c>
      <c r="G19" s="1074">
        <v>0</v>
      </c>
      <c r="H19" s="1074">
        <v>0</v>
      </c>
      <c r="I19" s="1074">
        <v>2171907986</v>
      </c>
      <c r="K19" s="377"/>
      <c r="L19" s="377"/>
    </row>
    <row r="20" spans="1:12" ht="12.75">
      <c r="A20" s="1075" t="s">
        <v>45</v>
      </c>
      <c r="B20" s="1076" t="s">
        <v>202</v>
      </c>
      <c r="C20" s="1077">
        <v>5162669</v>
      </c>
      <c r="D20" s="1077">
        <v>186797176</v>
      </c>
      <c r="E20" s="1077">
        <v>34705018</v>
      </c>
      <c r="F20" s="1077">
        <v>0</v>
      </c>
      <c r="G20" s="1077">
        <v>0</v>
      </c>
      <c r="H20" s="1077">
        <v>0</v>
      </c>
      <c r="I20" s="1077">
        <v>226664863</v>
      </c>
      <c r="K20" s="377"/>
      <c r="L20" s="377"/>
    </row>
    <row r="21" spans="1:12" ht="13.5" customHeight="1">
      <c r="A21" s="1075" t="s">
        <v>46</v>
      </c>
      <c r="B21" s="1076" t="s">
        <v>203</v>
      </c>
      <c r="C21" s="1077">
        <v>10315452</v>
      </c>
      <c r="D21" s="1077">
        <v>22099882</v>
      </c>
      <c r="E21" s="1077">
        <v>62389767</v>
      </c>
      <c r="F21" s="1077">
        <v>0</v>
      </c>
      <c r="G21" s="1077">
        <v>0</v>
      </c>
      <c r="H21" s="1077">
        <v>0</v>
      </c>
      <c r="I21" s="1077">
        <v>94805101</v>
      </c>
      <c r="K21" s="377"/>
      <c r="L21" s="377"/>
    </row>
    <row r="22" spans="1:12" ht="13.5" customHeight="1">
      <c r="A22" s="1072" t="s">
        <v>47</v>
      </c>
      <c r="B22" s="1073" t="s">
        <v>204</v>
      </c>
      <c r="C22" s="1074">
        <v>52971265</v>
      </c>
      <c r="D22" s="1074">
        <v>1897712926</v>
      </c>
      <c r="E22" s="1074">
        <v>353083557</v>
      </c>
      <c r="F22" s="1074">
        <v>0</v>
      </c>
      <c r="G22" s="1074">
        <v>0</v>
      </c>
      <c r="H22" s="1074">
        <v>0</v>
      </c>
      <c r="I22" s="1074">
        <v>2303767748</v>
      </c>
      <c r="K22" s="377"/>
      <c r="L22" s="377"/>
    </row>
    <row r="23" spans="1:12" ht="13.5" customHeight="1">
      <c r="A23" s="1072" t="s">
        <v>205</v>
      </c>
      <c r="B23" s="1073" t="s">
        <v>206</v>
      </c>
      <c r="C23" s="1074">
        <v>52971265</v>
      </c>
      <c r="D23" s="1074">
        <v>1897712926</v>
      </c>
      <c r="E23" s="1074">
        <v>353083557</v>
      </c>
      <c r="F23" s="1074">
        <v>0</v>
      </c>
      <c r="G23" s="1074">
        <v>0</v>
      </c>
      <c r="H23" s="1074">
        <v>0</v>
      </c>
      <c r="I23" s="1074">
        <v>2303767748</v>
      </c>
      <c r="K23" s="377"/>
      <c r="L23" s="377"/>
    </row>
    <row r="24" spans="1:12" ht="13.5" customHeight="1">
      <c r="A24" s="1072" t="s">
        <v>207</v>
      </c>
      <c r="B24" s="1073" t="s">
        <v>208</v>
      </c>
      <c r="C24" s="1074">
        <v>26735199</v>
      </c>
      <c r="D24" s="1074">
        <v>5974618896</v>
      </c>
      <c r="E24" s="1074">
        <v>79638240</v>
      </c>
      <c r="F24" s="1074">
        <v>0</v>
      </c>
      <c r="G24" s="1074">
        <v>1169911765</v>
      </c>
      <c r="H24" s="1074">
        <v>0</v>
      </c>
      <c r="I24" s="1074">
        <v>7250904100</v>
      </c>
      <c r="K24" s="377"/>
      <c r="L24" s="377"/>
    </row>
    <row r="25" spans="1:12" ht="13.5" customHeight="1">
      <c r="A25" s="1075" t="s">
        <v>209</v>
      </c>
      <c r="B25" s="1076" t="s">
        <v>210</v>
      </c>
      <c r="C25" s="1077">
        <v>45087262</v>
      </c>
      <c r="D25" s="1077">
        <v>8671325</v>
      </c>
      <c r="E25" s="1077">
        <v>264293074</v>
      </c>
      <c r="F25" s="1077">
        <v>0</v>
      </c>
      <c r="G25" s="1077">
        <v>0</v>
      </c>
      <c r="H25" s="1077">
        <v>0</v>
      </c>
      <c r="I25" s="1077">
        <v>318051661</v>
      </c>
      <c r="K25" s="377"/>
      <c r="L25" s="377"/>
    </row>
    <row r="29" spans="3:5" ht="12">
      <c r="C29" s="377"/>
      <c r="D29" s="377"/>
      <c r="E29" s="377"/>
    </row>
  </sheetData>
  <sheetProtection/>
  <mergeCells count="1"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15"/>
  <sheetViews>
    <sheetView view="pageBreakPreview" zoomScale="60" zoomScalePageLayoutView="0" workbookViewId="0" topLeftCell="A39">
      <selection activeCell="L27" sqref="L27"/>
    </sheetView>
  </sheetViews>
  <sheetFormatPr defaultColWidth="9.00390625" defaultRowHeight="12.75"/>
  <cols>
    <col min="1" max="1" width="4.625" style="5" customWidth="1"/>
    <col min="2" max="2" width="67.125" style="5" customWidth="1"/>
    <col min="3" max="3" width="13.25390625" style="5" customWidth="1"/>
    <col min="4" max="4" width="11.00390625" style="5" customWidth="1"/>
    <col min="5" max="5" width="11.125" style="5" customWidth="1"/>
    <col min="6" max="6" width="11.25390625" style="5" customWidth="1"/>
    <col min="7" max="7" width="10.25390625" style="5" customWidth="1"/>
    <col min="8" max="8" width="10.75390625" style="5" customWidth="1"/>
    <col min="9" max="9" width="13.375" style="5" customWidth="1"/>
    <col min="10" max="11" width="12.25390625" style="5" bestFit="1" customWidth="1"/>
    <col min="12" max="13" width="9.125" style="5" customWidth="1"/>
    <col min="14" max="14" width="12.25390625" style="5" bestFit="1" customWidth="1"/>
    <col min="15" max="16384" width="9.125" style="5" customWidth="1"/>
  </cols>
  <sheetData>
    <row r="1" spans="3:7" ht="12.75">
      <c r="C1" s="370" t="s">
        <v>461</v>
      </c>
      <c r="D1" s="1216" t="str">
        <f>'E.mérleg'!C1</f>
        <v>sz. melléklet a     /2024. (V.  .) önkormányzati rendelethez</v>
      </c>
      <c r="E1" s="1216"/>
      <c r="F1" s="1216"/>
      <c r="G1" s="1216"/>
    </row>
    <row r="2" ht="9" customHeight="1">
      <c r="C2" s="6"/>
    </row>
    <row r="3" spans="1:9" ht="12.75">
      <c r="A3" s="1215" t="s">
        <v>1281</v>
      </c>
      <c r="B3" s="1215"/>
      <c r="C3" s="1215"/>
      <c r="D3" s="1215"/>
      <c r="E3" s="1215"/>
      <c r="F3" s="1215"/>
      <c r="G3" s="1215"/>
      <c r="H3" s="1215"/>
      <c r="I3" s="1215"/>
    </row>
    <row r="4" ht="11.25" customHeight="1">
      <c r="I4" s="318" t="s">
        <v>399</v>
      </c>
    </row>
    <row r="5" spans="1:9" ht="37.5" customHeight="1">
      <c r="A5" s="743" t="s">
        <v>31</v>
      </c>
      <c r="B5" s="743" t="s">
        <v>1152</v>
      </c>
      <c r="C5" s="909" t="s">
        <v>275</v>
      </c>
      <c r="D5" s="909" t="s">
        <v>248</v>
      </c>
      <c r="E5" s="909" t="s">
        <v>276</v>
      </c>
      <c r="F5" s="909" t="s">
        <v>787</v>
      </c>
      <c r="G5" s="909" t="s">
        <v>406</v>
      </c>
      <c r="H5" s="909" t="s">
        <v>398</v>
      </c>
      <c r="I5" s="534" t="s">
        <v>220</v>
      </c>
    </row>
    <row r="6" spans="1:9" ht="12.75" customHeight="1">
      <c r="A6" s="757" t="s">
        <v>33</v>
      </c>
      <c r="B6" s="870" t="s">
        <v>978</v>
      </c>
      <c r="C6" s="871">
        <v>26606978</v>
      </c>
      <c r="D6" s="231"/>
      <c r="E6" s="231">
        <v>2890</v>
      </c>
      <c r="F6" s="231"/>
      <c r="G6" s="700">
        <v>125331</v>
      </c>
      <c r="H6" s="231"/>
      <c r="I6" s="231">
        <f>SUM(C6:H6)</f>
        <v>26735199</v>
      </c>
    </row>
    <row r="7" spans="1:9" ht="12.75" customHeight="1">
      <c r="A7" s="872" t="s">
        <v>36</v>
      </c>
      <c r="B7" s="873" t="s">
        <v>620</v>
      </c>
      <c r="C7" s="874">
        <v>26606978</v>
      </c>
      <c r="D7" s="232"/>
      <c r="E7" s="232">
        <v>2890</v>
      </c>
      <c r="F7" s="232"/>
      <c r="G7" s="232">
        <v>125331</v>
      </c>
      <c r="H7" s="232"/>
      <c r="I7" s="232">
        <f aca="true" t="shared" si="0" ref="I7:I76">SUM(C7:H7)</f>
        <v>26735199</v>
      </c>
    </row>
    <row r="8" spans="1:9" ht="12.75" customHeight="1">
      <c r="A8" s="757" t="s">
        <v>37</v>
      </c>
      <c r="B8" s="870" t="s">
        <v>979</v>
      </c>
      <c r="C8" s="871">
        <v>5973689434</v>
      </c>
      <c r="D8" s="390"/>
      <c r="E8" s="700">
        <v>929462</v>
      </c>
      <c r="F8" s="390"/>
      <c r="G8" s="390"/>
      <c r="H8" s="390"/>
      <c r="I8" s="231">
        <f t="shared" si="0"/>
        <v>5974618896</v>
      </c>
    </row>
    <row r="9" spans="1:9" ht="12.75" customHeight="1">
      <c r="A9" s="757" t="s">
        <v>38</v>
      </c>
      <c r="B9" s="870" t="s">
        <v>980</v>
      </c>
      <c r="C9" s="871">
        <v>61386127</v>
      </c>
      <c r="D9" s="700">
        <v>3261197</v>
      </c>
      <c r="E9" s="700">
        <v>1523189</v>
      </c>
      <c r="F9" s="390">
        <v>1161051</v>
      </c>
      <c r="G9" s="700">
        <v>2485548</v>
      </c>
      <c r="H9" s="390">
        <v>9821128</v>
      </c>
      <c r="I9" s="231">
        <f t="shared" si="0"/>
        <v>79638240</v>
      </c>
    </row>
    <row r="10" spans="1:9" ht="12.75" customHeight="1">
      <c r="A10" s="757" t="s">
        <v>40</v>
      </c>
      <c r="B10" s="870" t="s">
        <v>981</v>
      </c>
      <c r="C10" s="871">
        <v>1169911765</v>
      </c>
      <c r="D10" s="390"/>
      <c r="E10" s="390"/>
      <c r="F10" s="390"/>
      <c r="G10" s="390"/>
      <c r="H10" s="390"/>
      <c r="I10" s="231">
        <f t="shared" si="0"/>
        <v>1169911765</v>
      </c>
    </row>
    <row r="11" spans="1:9" ht="12.75" customHeight="1">
      <c r="A11" s="872" t="s">
        <v>42</v>
      </c>
      <c r="B11" s="873" t="s">
        <v>621</v>
      </c>
      <c r="C11" s="874">
        <v>7204987326</v>
      </c>
      <c r="D11" s="232">
        <v>3261197</v>
      </c>
      <c r="E11" s="232">
        <v>2452651</v>
      </c>
      <c r="F11" s="232">
        <v>1161051</v>
      </c>
      <c r="G11" s="232">
        <v>2485548</v>
      </c>
      <c r="H11" s="232">
        <v>9821128</v>
      </c>
      <c r="I11" s="232">
        <f t="shared" si="0"/>
        <v>7224168901</v>
      </c>
    </row>
    <row r="12" spans="1:9" ht="12.75" customHeight="1">
      <c r="A12" s="757" t="s">
        <v>43</v>
      </c>
      <c r="B12" s="870" t="s">
        <v>982</v>
      </c>
      <c r="C12" s="871">
        <v>6012792</v>
      </c>
      <c r="D12" s="231"/>
      <c r="E12" s="231"/>
      <c r="F12" s="231"/>
      <c r="G12" s="231"/>
      <c r="H12" s="231"/>
      <c r="I12" s="231">
        <f t="shared" si="0"/>
        <v>6012792</v>
      </c>
    </row>
    <row r="13" spans="1:9" ht="12.75" customHeight="1">
      <c r="A13" s="757" t="s">
        <v>110</v>
      </c>
      <c r="B13" s="870" t="s">
        <v>983</v>
      </c>
      <c r="C13" s="871">
        <v>6012792</v>
      </c>
      <c r="D13" s="231"/>
      <c r="E13" s="231"/>
      <c r="F13" s="231"/>
      <c r="G13" s="231"/>
      <c r="H13" s="231"/>
      <c r="I13" s="231">
        <f t="shared" si="0"/>
        <v>6012792</v>
      </c>
    </row>
    <row r="14" spans="1:9" ht="12.75" customHeight="1">
      <c r="A14" s="872" t="s">
        <v>515</v>
      </c>
      <c r="B14" s="873" t="s">
        <v>622</v>
      </c>
      <c r="C14" s="874">
        <v>6012792</v>
      </c>
      <c r="D14" s="232"/>
      <c r="E14" s="232"/>
      <c r="F14" s="232"/>
      <c r="G14" s="232"/>
      <c r="H14" s="232"/>
      <c r="I14" s="232">
        <f t="shared" si="0"/>
        <v>6012792</v>
      </c>
    </row>
    <row r="15" spans="1:9" ht="12.75" customHeight="1">
      <c r="A15" s="872" t="s">
        <v>524</v>
      </c>
      <c r="B15" s="873" t="s">
        <v>623</v>
      </c>
      <c r="C15" s="874">
        <v>7237607096</v>
      </c>
      <c r="D15" s="232">
        <v>3261197</v>
      </c>
      <c r="E15" s="232">
        <v>2455541</v>
      </c>
      <c r="F15" s="232">
        <v>1161051</v>
      </c>
      <c r="G15" s="232">
        <v>2610879</v>
      </c>
      <c r="H15" s="232">
        <v>9821128</v>
      </c>
      <c r="I15" s="232">
        <f t="shared" si="0"/>
        <v>7256916892</v>
      </c>
    </row>
    <row r="16" spans="1:9" ht="12.75" customHeight="1">
      <c r="A16" s="757" t="s">
        <v>641</v>
      </c>
      <c r="B16" s="870" t="s">
        <v>984</v>
      </c>
      <c r="C16" s="871">
        <v>2032016</v>
      </c>
      <c r="D16" s="231">
        <v>20000</v>
      </c>
      <c r="E16" s="231"/>
      <c r="F16" s="231"/>
      <c r="G16" s="700">
        <v>2128998</v>
      </c>
      <c r="H16" s="231">
        <v>18051610</v>
      </c>
      <c r="I16" s="231">
        <f t="shared" si="0"/>
        <v>22232624</v>
      </c>
    </row>
    <row r="17" spans="1:9" ht="12.75" customHeight="1">
      <c r="A17" s="872" t="s">
        <v>534</v>
      </c>
      <c r="B17" s="873" t="s">
        <v>624</v>
      </c>
      <c r="C17" s="874">
        <v>2032016</v>
      </c>
      <c r="D17" s="232">
        <v>20000</v>
      </c>
      <c r="E17" s="232"/>
      <c r="F17" s="232"/>
      <c r="G17" s="232">
        <v>2128998</v>
      </c>
      <c r="H17" s="232">
        <v>18051610</v>
      </c>
      <c r="I17" s="232">
        <f t="shared" si="0"/>
        <v>22232624</v>
      </c>
    </row>
    <row r="18" spans="1:9" ht="12.75" customHeight="1">
      <c r="A18" s="872" t="s">
        <v>548</v>
      </c>
      <c r="B18" s="873" t="s">
        <v>625</v>
      </c>
      <c r="C18" s="874">
        <v>2032016</v>
      </c>
      <c r="D18" s="232">
        <v>20000</v>
      </c>
      <c r="E18" s="232"/>
      <c r="F18" s="232"/>
      <c r="G18" s="232">
        <v>2128998</v>
      </c>
      <c r="H18" s="232">
        <v>18051610</v>
      </c>
      <c r="I18" s="232">
        <f t="shared" si="0"/>
        <v>22232624</v>
      </c>
    </row>
    <row r="19" spans="1:9" ht="12.75" customHeight="1">
      <c r="A19" s="757" t="s">
        <v>552</v>
      </c>
      <c r="B19" s="870" t="s">
        <v>985</v>
      </c>
      <c r="C19" s="871">
        <v>354645</v>
      </c>
      <c r="D19" s="700">
        <v>58400</v>
      </c>
      <c r="E19" s="390"/>
      <c r="F19" s="390">
        <v>19340</v>
      </c>
      <c r="G19" s="700">
        <v>95140</v>
      </c>
      <c r="H19" s="390">
        <v>129145</v>
      </c>
      <c r="I19" s="231">
        <f>SUM(C19:H19)</f>
        <v>656670</v>
      </c>
    </row>
    <row r="20" spans="1:9" ht="12.75" customHeight="1">
      <c r="A20" s="757" t="s">
        <v>554</v>
      </c>
      <c r="B20" s="870" t="s">
        <v>986</v>
      </c>
      <c r="C20" s="871">
        <v>616541</v>
      </c>
      <c r="D20" s="390"/>
      <c r="E20" s="390"/>
      <c r="F20" s="390"/>
      <c r="G20" s="390"/>
      <c r="H20" s="390"/>
      <c r="I20" s="231">
        <f t="shared" si="0"/>
        <v>616541</v>
      </c>
    </row>
    <row r="21" spans="1:9" ht="12.75" customHeight="1">
      <c r="A21" s="872" t="s">
        <v>987</v>
      </c>
      <c r="B21" s="873" t="s">
        <v>626</v>
      </c>
      <c r="C21" s="874">
        <v>971186</v>
      </c>
      <c r="D21" s="232">
        <v>58400</v>
      </c>
      <c r="E21" s="232"/>
      <c r="F21" s="232">
        <v>19340</v>
      </c>
      <c r="G21" s="232">
        <v>95140</v>
      </c>
      <c r="H21" s="232">
        <v>129145</v>
      </c>
      <c r="I21" s="232">
        <f>SUM(C21:H21)</f>
        <v>1273211</v>
      </c>
    </row>
    <row r="22" spans="1:9" ht="12.75" customHeight="1">
      <c r="A22" s="757" t="s">
        <v>988</v>
      </c>
      <c r="B22" s="870" t="s">
        <v>989</v>
      </c>
      <c r="C22" s="871">
        <v>2338391067</v>
      </c>
      <c r="D22" s="700">
        <v>1905121</v>
      </c>
      <c r="E22" s="390">
        <v>738570</v>
      </c>
      <c r="F22" s="390">
        <v>5281321</v>
      </c>
      <c r="G22" s="700">
        <v>16752</v>
      </c>
      <c r="H22" s="390">
        <v>3830663</v>
      </c>
      <c r="I22" s="231">
        <f>SUM(C22:H22)</f>
        <v>2350163494</v>
      </c>
    </row>
    <row r="23" spans="1:9" ht="12.75" customHeight="1">
      <c r="A23" s="757" t="s">
        <v>557</v>
      </c>
      <c r="B23" s="870" t="s">
        <v>990</v>
      </c>
      <c r="C23" s="871">
        <v>768787966</v>
      </c>
      <c r="D23" s="232"/>
      <c r="E23" s="232"/>
      <c r="F23" s="232"/>
      <c r="G23" s="232"/>
      <c r="H23" s="232"/>
      <c r="I23" s="231">
        <f t="shared" si="0"/>
        <v>768787966</v>
      </c>
    </row>
    <row r="24" spans="1:11" ht="12.75" customHeight="1">
      <c r="A24" s="872" t="s">
        <v>991</v>
      </c>
      <c r="B24" s="873" t="s">
        <v>992</v>
      </c>
      <c r="C24" s="874">
        <v>3107179033</v>
      </c>
      <c r="D24" s="232">
        <v>1905121</v>
      </c>
      <c r="E24" s="232">
        <v>738570</v>
      </c>
      <c r="F24" s="232">
        <v>5281321</v>
      </c>
      <c r="G24" s="232">
        <v>16752</v>
      </c>
      <c r="H24" s="232">
        <v>3830663</v>
      </c>
      <c r="I24" s="232">
        <f>SUM(C24:H24)</f>
        <v>3118951460</v>
      </c>
      <c r="K24" s="140"/>
    </row>
    <row r="25" spans="1:9" ht="12.75" customHeight="1">
      <c r="A25" s="757" t="s">
        <v>993</v>
      </c>
      <c r="B25" s="870" t="s">
        <v>994</v>
      </c>
      <c r="C25" s="871">
        <v>11134553</v>
      </c>
      <c r="D25" s="232"/>
      <c r="E25" s="232"/>
      <c r="F25" s="232"/>
      <c r="G25" s="232"/>
      <c r="H25" s="232"/>
      <c r="I25" s="231">
        <f t="shared" si="0"/>
        <v>11134553</v>
      </c>
    </row>
    <row r="26" spans="1:9" ht="12.75" customHeight="1">
      <c r="A26" s="872" t="s">
        <v>558</v>
      </c>
      <c r="B26" s="873" t="s">
        <v>995</v>
      </c>
      <c r="C26" s="874">
        <v>11134553</v>
      </c>
      <c r="D26" s="232"/>
      <c r="E26" s="232"/>
      <c r="F26" s="232"/>
      <c r="G26" s="232"/>
      <c r="H26" s="232"/>
      <c r="I26" s="232">
        <f t="shared" si="0"/>
        <v>11134553</v>
      </c>
    </row>
    <row r="27" spans="1:14" ht="12.75" customHeight="1">
      <c r="A27" s="872" t="s">
        <v>560</v>
      </c>
      <c r="B27" s="873" t="s">
        <v>627</v>
      </c>
      <c r="C27" s="874">
        <v>3119284772</v>
      </c>
      <c r="D27" s="232">
        <v>1963521</v>
      </c>
      <c r="E27" s="232">
        <v>738570</v>
      </c>
      <c r="F27" s="232">
        <v>5300661</v>
      </c>
      <c r="G27" s="232">
        <v>111892</v>
      </c>
      <c r="H27" s="232">
        <v>3959808</v>
      </c>
      <c r="I27" s="232">
        <f>SUM(C27:H27)</f>
        <v>3131359224</v>
      </c>
      <c r="K27" s="140"/>
      <c r="L27" s="140"/>
      <c r="N27" s="140"/>
    </row>
    <row r="28" spans="1:9" ht="12.75" customHeight="1" hidden="1">
      <c r="A28" s="757" t="s">
        <v>561</v>
      </c>
      <c r="B28" s="870" t="s">
        <v>996</v>
      </c>
      <c r="C28" s="871"/>
      <c r="D28" s="231"/>
      <c r="E28" s="231"/>
      <c r="F28" s="231"/>
      <c r="G28" s="231"/>
      <c r="H28" s="231"/>
      <c r="I28" s="231">
        <f t="shared" si="0"/>
        <v>0</v>
      </c>
    </row>
    <row r="29" spans="1:9" ht="12.75" customHeight="1">
      <c r="A29" s="757" t="s">
        <v>997</v>
      </c>
      <c r="B29" s="870" t="s">
        <v>998</v>
      </c>
      <c r="C29" s="871">
        <v>10470873</v>
      </c>
      <c r="D29" s="390"/>
      <c r="E29" s="390"/>
      <c r="F29" s="390"/>
      <c r="G29" s="390"/>
      <c r="H29" s="390"/>
      <c r="I29" s="231">
        <f t="shared" si="0"/>
        <v>10470873</v>
      </c>
    </row>
    <row r="30" spans="1:9" ht="12.75" customHeight="1">
      <c r="A30" s="757" t="s">
        <v>999</v>
      </c>
      <c r="B30" s="870" t="s">
        <v>1000</v>
      </c>
      <c r="C30" s="871">
        <v>1925031</v>
      </c>
      <c r="D30" s="390"/>
      <c r="E30" s="390"/>
      <c r="F30" s="390"/>
      <c r="G30" s="390"/>
      <c r="H30" s="390"/>
      <c r="I30" s="231">
        <f t="shared" si="0"/>
        <v>1925031</v>
      </c>
    </row>
    <row r="31" spans="1:9" ht="12.75" customHeight="1">
      <c r="A31" s="757" t="s">
        <v>219</v>
      </c>
      <c r="B31" s="870" t="s">
        <v>1001</v>
      </c>
      <c r="C31" s="871">
        <v>7061147</v>
      </c>
      <c r="D31" s="390"/>
      <c r="E31" s="390"/>
      <c r="F31" s="390"/>
      <c r="G31" s="390"/>
      <c r="H31" s="390"/>
      <c r="I31" s="231">
        <f t="shared" si="0"/>
        <v>7061147</v>
      </c>
    </row>
    <row r="32" spans="1:9" ht="12.75" customHeight="1">
      <c r="A32" s="757" t="s">
        <v>809</v>
      </c>
      <c r="B32" s="870" t="s">
        <v>1002</v>
      </c>
      <c r="C32" s="871">
        <v>1484695</v>
      </c>
      <c r="D32" s="390"/>
      <c r="E32" s="390"/>
      <c r="F32" s="390"/>
      <c r="G32" s="390"/>
      <c r="H32" s="390"/>
      <c r="I32" s="231">
        <f t="shared" si="0"/>
        <v>1484695</v>
      </c>
    </row>
    <row r="33" spans="1:9" ht="12.75" customHeight="1">
      <c r="A33" s="757" t="s">
        <v>1003</v>
      </c>
      <c r="B33" s="870" t="s">
        <v>1004</v>
      </c>
      <c r="C33" s="871">
        <v>12508317</v>
      </c>
      <c r="D33" s="700">
        <v>152468</v>
      </c>
      <c r="E33" s="390"/>
      <c r="F33" s="700">
        <v>91484</v>
      </c>
      <c r="G33" s="700">
        <v>1248690</v>
      </c>
      <c r="H33" s="390">
        <v>1861305</v>
      </c>
      <c r="I33" s="231">
        <f t="shared" si="0"/>
        <v>15862264</v>
      </c>
    </row>
    <row r="34" spans="1:9" ht="12.75" customHeight="1">
      <c r="A34" s="757" t="s">
        <v>1005</v>
      </c>
      <c r="B34" s="870" t="s">
        <v>1006</v>
      </c>
      <c r="C34" s="871">
        <v>3460285</v>
      </c>
      <c r="D34" s="700">
        <v>152468</v>
      </c>
      <c r="E34" s="390"/>
      <c r="F34" s="700">
        <v>91484</v>
      </c>
      <c r="G34" s="700">
        <v>75632</v>
      </c>
      <c r="H34" s="390">
        <v>381984</v>
      </c>
      <c r="I34" s="231">
        <f t="shared" si="0"/>
        <v>4161853</v>
      </c>
    </row>
    <row r="35" spans="1:9" ht="12.75" customHeight="1">
      <c r="A35" s="757" t="s">
        <v>811</v>
      </c>
      <c r="B35" s="870" t="s">
        <v>1007</v>
      </c>
      <c r="C35" s="871">
        <v>2376933</v>
      </c>
      <c r="D35" s="390"/>
      <c r="E35" s="390"/>
      <c r="F35" s="390"/>
      <c r="G35" s="390"/>
      <c r="H35" s="390"/>
      <c r="I35" s="231">
        <f t="shared" si="0"/>
        <v>2376933</v>
      </c>
    </row>
    <row r="36" spans="1:9" ht="12.75" customHeight="1">
      <c r="A36" s="757" t="s">
        <v>1008</v>
      </c>
      <c r="B36" s="870" t="s">
        <v>1009</v>
      </c>
      <c r="C36" s="871">
        <v>4016315</v>
      </c>
      <c r="D36" s="390"/>
      <c r="E36" s="390"/>
      <c r="F36" s="390"/>
      <c r="G36" s="700">
        <v>845995</v>
      </c>
      <c r="H36" s="700">
        <v>1376066</v>
      </c>
      <c r="I36" s="231">
        <f t="shared" si="0"/>
        <v>6238376</v>
      </c>
    </row>
    <row r="37" spans="1:9" ht="12.75" customHeight="1">
      <c r="A37" s="757" t="s">
        <v>947</v>
      </c>
      <c r="B37" s="870" t="s">
        <v>1010</v>
      </c>
      <c r="C37" s="871">
        <v>2288301</v>
      </c>
      <c r="D37" s="390"/>
      <c r="E37" s="390"/>
      <c r="F37" s="700"/>
      <c r="G37" s="700">
        <v>249063</v>
      </c>
      <c r="H37" s="700">
        <v>103255</v>
      </c>
      <c r="I37" s="231">
        <f t="shared" si="0"/>
        <v>2640619</v>
      </c>
    </row>
    <row r="38" spans="1:9" ht="12.75" customHeight="1">
      <c r="A38" s="757" t="s">
        <v>1011</v>
      </c>
      <c r="B38" s="870" t="s">
        <v>1012</v>
      </c>
      <c r="C38" s="871"/>
      <c r="D38" s="700"/>
      <c r="E38" s="390"/>
      <c r="F38" s="390"/>
      <c r="G38" s="700">
        <v>78000</v>
      </c>
      <c r="H38" s="390"/>
      <c r="I38" s="231">
        <f t="shared" si="0"/>
        <v>78000</v>
      </c>
    </row>
    <row r="39" spans="1:9" ht="12.75" customHeight="1">
      <c r="A39" s="757" t="s">
        <v>1013</v>
      </c>
      <c r="B39" s="870" t="s">
        <v>1014</v>
      </c>
      <c r="C39" s="871">
        <v>366483</v>
      </c>
      <c r="D39" s="390"/>
      <c r="E39" s="390"/>
      <c r="F39" s="390"/>
      <c r="G39" s="390"/>
      <c r="H39" s="390"/>
      <c r="I39" s="231">
        <f t="shared" si="0"/>
        <v>366483</v>
      </c>
    </row>
    <row r="40" spans="1:9" ht="12.75" customHeight="1">
      <c r="A40" s="757">
        <v>81</v>
      </c>
      <c r="B40" s="699" t="s">
        <v>1015</v>
      </c>
      <c r="C40" s="871"/>
      <c r="D40" s="390"/>
      <c r="E40" s="390"/>
      <c r="F40" s="700"/>
      <c r="G40" s="390"/>
      <c r="H40" s="390"/>
      <c r="I40" s="231">
        <f t="shared" si="0"/>
        <v>0</v>
      </c>
    </row>
    <row r="41" spans="1:9" ht="12.75" customHeight="1">
      <c r="A41" s="757">
        <v>84</v>
      </c>
      <c r="B41" s="699" t="s">
        <v>1016</v>
      </c>
      <c r="C41" s="871"/>
      <c r="D41" s="390"/>
      <c r="E41" s="390"/>
      <c r="F41" s="700"/>
      <c r="G41" s="390"/>
      <c r="H41" s="390"/>
      <c r="I41" s="231">
        <f t="shared" si="0"/>
        <v>0</v>
      </c>
    </row>
    <row r="42" spans="1:9" ht="12.75" customHeight="1">
      <c r="A42" s="757" t="s">
        <v>1017</v>
      </c>
      <c r="B42" s="870" t="s">
        <v>1018</v>
      </c>
      <c r="C42" s="871">
        <v>60525</v>
      </c>
      <c r="D42" s="390"/>
      <c r="E42" s="390"/>
      <c r="F42" s="390"/>
      <c r="G42" s="390"/>
      <c r="H42" s="390"/>
      <c r="I42" s="231">
        <f t="shared" si="0"/>
        <v>60525</v>
      </c>
    </row>
    <row r="43" spans="1:9" ht="12.75" customHeight="1" hidden="1">
      <c r="A43" s="757" t="s">
        <v>1019</v>
      </c>
      <c r="B43" s="870" t="s">
        <v>1020</v>
      </c>
      <c r="C43" s="871"/>
      <c r="D43" s="390"/>
      <c r="E43" s="390"/>
      <c r="F43" s="390"/>
      <c r="G43" s="390"/>
      <c r="H43" s="390"/>
      <c r="I43" s="231">
        <f t="shared" si="0"/>
        <v>0</v>
      </c>
    </row>
    <row r="44" spans="1:9" ht="12.75" customHeight="1">
      <c r="A44" s="757" t="s">
        <v>1021</v>
      </c>
      <c r="B44" s="870" t="s">
        <v>1022</v>
      </c>
      <c r="C44" s="871">
        <v>22095519</v>
      </c>
      <c r="D44" s="390"/>
      <c r="E44" s="390"/>
      <c r="F44" s="390"/>
      <c r="G44" s="390"/>
      <c r="H44" s="390"/>
      <c r="I44" s="231">
        <f t="shared" si="0"/>
        <v>22095519</v>
      </c>
    </row>
    <row r="45" spans="1:9" ht="12.75" customHeight="1">
      <c r="A45" s="757" t="s">
        <v>1023</v>
      </c>
      <c r="B45" s="870" t="s">
        <v>1024</v>
      </c>
      <c r="C45" s="871">
        <v>22095519</v>
      </c>
      <c r="D45" s="390"/>
      <c r="E45" s="390"/>
      <c r="F45" s="390"/>
      <c r="G45" s="390"/>
      <c r="H45" s="390"/>
      <c r="I45" s="231">
        <f t="shared" si="0"/>
        <v>22095519</v>
      </c>
    </row>
    <row r="46" spans="1:9" ht="12.75" customHeight="1">
      <c r="A46" s="872" t="s">
        <v>1025</v>
      </c>
      <c r="B46" s="873" t="s">
        <v>628</v>
      </c>
      <c r="C46" s="874">
        <v>45135234</v>
      </c>
      <c r="D46" s="232">
        <v>152468</v>
      </c>
      <c r="E46" s="232"/>
      <c r="F46" s="232">
        <v>91484</v>
      </c>
      <c r="G46" s="232">
        <v>1248690</v>
      </c>
      <c r="H46" s="232">
        <v>1861305</v>
      </c>
      <c r="I46" s="232">
        <f t="shared" si="0"/>
        <v>48489181</v>
      </c>
    </row>
    <row r="47" spans="1:9" ht="12.75" customHeight="1">
      <c r="A47" s="757" t="s">
        <v>1026</v>
      </c>
      <c r="B47" s="870" t="s">
        <v>1027</v>
      </c>
      <c r="C47" s="871">
        <v>154403408</v>
      </c>
      <c r="D47" s="231"/>
      <c r="E47" s="231"/>
      <c r="F47" s="231"/>
      <c r="G47" s="231"/>
      <c r="H47" s="231"/>
      <c r="I47" s="231">
        <f t="shared" si="0"/>
        <v>154403408</v>
      </c>
    </row>
    <row r="48" spans="1:9" ht="12.75" customHeight="1">
      <c r="A48" s="757" t="s">
        <v>1028</v>
      </c>
      <c r="B48" s="870" t="s">
        <v>1029</v>
      </c>
      <c r="C48" s="871">
        <v>235172</v>
      </c>
      <c r="D48" s="231"/>
      <c r="E48" s="231"/>
      <c r="F48" s="231"/>
      <c r="G48" s="231"/>
      <c r="H48" s="231"/>
      <c r="I48" s="231">
        <f t="shared" si="0"/>
        <v>235172</v>
      </c>
    </row>
    <row r="49" spans="1:9" ht="12.75" customHeight="1">
      <c r="A49" s="757" t="s">
        <v>1030</v>
      </c>
      <c r="B49" s="870" t="s">
        <v>1031</v>
      </c>
      <c r="C49" s="871">
        <v>154120064</v>
      </c>
      <c r="D49" s="231"/>
      <c r="E49" s="231"/>
      <c r="F49" s="231"/>
      <c r="G49" s="231"/>
      <c r="H49" s="231"/>
      <c r="I49" s="231">
        <f t="shared" si="0"/>
        <v>154120064</v>
      </c>
    </row>
    <row r="50" spans="1:9" ht="12.75" customHeight="1">
      <c r="A50" s="757" t="s">
        <v>1032</v>
      </c>
      <c r="B50" s="870" t="s">
        <v>1033</v>
      </c>
      <c r="C50" s="871">
        <v>48172</v>
      </c>
      <c r="D50" s="231"/>
      <c r="E50" s="231"/>
      <c r="F50" s="231"/>
      <c r="G50" s="231"/>
      <c r="H50" s="231"/>
      <c r="I50" s="231">
        <f t="shared" si="0"/>
        <v>48172</v>
      </c>
    </row>
    <row r="51" spans="1:9" ht="12.75" customHeight="1">
      <c r="A51" s="757" t="s">
        <v>1034</v>
      </c>
      <c r="B51" s="870" t="s">
        <v>1035</v>
      </c>
      <c r="C51" s="871">
        <v>1238378</v>
      </c>
      <c r="D51" s="700"/>
      <c r="E51" s="231"/>
      <c r="F51" s="231"/>
      <c r="G51" s="700">
        <v>3962870</v>
      </c>
      <c r="H51" s="700">
        <v>606377</v>
      </c>
      <c r="I51" s="231">
        <f t="shared" si="0"/>
        <v>5807625</v>
      </c>
    </row>
    <row r="52" spans="1:9" ht="12.75" customHeight="1">
      <c r="A52" s="757" t="s">
        <v>596</v>
      </c>
      <c r="B52" s="870" t="s">
        <v>1036</v>
      </c>
      <c r="C52" s="871">
        <v>289250</v>
      </c>
      <c r="D52" s="700"/>
      <c r="E52" s="231"/>
      <c r="F52" s="231"/>
      <c r="G52" s="700">
        <v>1774754</v>
      </c>
      <c r="H52" s="700">
        <v>399117</v>
      </c>
      <c r="I52" s="231">
        <f t="shared" si="0"/>
        <v>2463121</v>
      </c>
    </row>
    <row r="53" spans="1:9" ht="12.75" customHeight="1">
      <c r="A53" s="757" t="s">
        <v>802</v>
      </c>
      <c r="B53" s="870" t="s">
        <v>1037</v>
      </c>
      <c r="C53" s="871"/>
      <c r="D53" s="232"/>
      <c r="E53" s="232"/>
      <c r="F53" s="232"/>
      <c r="G53" s="232"/>
      <c r="H53" s="232"/>
      <c r="I53" s="231">
        <f t="shared" si="0"/>
        <v>0</v>
      </c>
    </row>
    <row r="54" spans="1:9" ht="12.75" customHeight="1">
      <c r="A54" s="757" t="s">
        <v>1038</v>
      </c>
      <c r="B54" s="870" t="s">
        <v>1039</v>
      </c>
      <c r="C54" s="871">
        <v>685743</v>
      </c>
      <c r="D54" s="231"/>
      <c r="E54" s="231"/>
      <c r="F54" s="231"/>
      <c r="G54" s="700">
        <v>1345627</v>
      </c>
      <c r="H54" s="700">
        <v>78320</v>
      </c>
      <c r="I54" s="231">
        <f t="shared" si="0"/>
        <v>2109690</v>
      </c>
    </row>
    <row r="55" spans="1:9" ht="12.75" customHeight="1">
      <c r="A55" s="757" t="s">
        <v>1040</v>
      </c>
      <c r="B55" s="870" t="s">
        <v>1041</v>
      </c>
      <c r="C55" s="871">
        <v>263385</v>
      </c>
      <c r="D55" s="700"/>
      <c r="E55" s="231"/>
      <c r="F55" s="231"/>
      <c r="G55" s="700">
        <v>842489</v>
      </c>
      <c r="H55" s="700">
        <v>128940</v>
      </c>
      <c r="I55" s="231">
        <f t="shared" si="0"/>
        <v>1234814</v>
      </c>
    </row>
    <row r="56" spans="1:9" ht="12.75" customHeight="1">
      <c r="A56" s="757">
        <v>124</v>
      </c>
      <c r="B56" s="699" t="s">
        <v>1042</v>
      </c>
      <c r="C56" s="871"/>
      <c r="D56" s="700"/>
      <c r="E56" s="231"/>
      <c r="F56" s="231"/>
      <c r="G56" s="231"/>
      <c r="H56" s="700"/>
      <c r="I56" s="231"/>
    </row>
    <row r="57" spans="1:9" ht="12.75" customHeight="1">
      <c r="A57" s="757">
        <v>135</v>
      </c>
      <c r="B57" s="699" t="s">
        <v>1043</v>
      </c>
      <c r="C57" s="871"/>
      <c r="D57" s="231"/>
      <c r="E57" s="231"/>
      <c r="F57" s="700">
        <v>3150000</v>
      </c>
      <c r="G57" s="231"/>
      <c r="H57" s="700"/>
      <c r="I57" s="231">
        <f t="shared" si="0"/>
        <v>3150000</v>
      </c>
    </row>
    <row r="58" spans="1:9" ht="12.75" customHeight="1">
      <c r="A58" s="757">
        <v>138</v>
      </c>
      <c r="B58" s="699" t="s">
        <v>1044</v>
      </c>
      <c r="C58" s="871"/>
      <c r="D58" s="231"/>
      <c r="E58" s="231"/>
      <c r="F58" s="700">
        <v>3150000</v>
      </c>
      <c r="G58" s="231"/>
      <c r="H58" s="700"/>
      <c r="I58" s="231">
        <f t="shared" si="0"/>
        <v>3150000</v>
      </c>
    </row>
    <row r="59" spans="1:9" ht="12.75" customHeight="1">
      <c r="A59" s="872" t="s">
        <v>1045</v>
      </c>
      <c r="B59" s="873" t="s">
        <v>629</v>
      </c>
      <c r="C59" s="874">
        <v>155641786</v>
      </c>
      <c r="D59" s="232"/>
      <c r="E59" s="232"/>
      <c r="F59" s="232">
        <v>3150000</v>
      </c>
      <c r="G59" s="232">
        <v>3962870</v>
      </c>
      <c r="H59" s="232">
        <v>606377</v>
      </c>
      <c r="I59" s="232">
        <f t="shared" si="0"/>
        <v>163361033</v>
      </c>
    </row>
    <row r="60" spans="1:9" ht="12.75" customHeight="1">
      <c r="A60" s="757" t="s">
        <v>1046</v>
      </c>
      <c r="B60" s="870" t="s">
        <v>1047</v>
      </c>
      <c r="C60" s="871">
        <v>25810380</v>
      </c>
      <c r="D60" s="700"/>
      <c r="E60" s="390">
        <v>52494</v>
      </c>
      <c r="F60" s="390"/>
      <c r="G60" s="700"/>
      <c r="H60" s="390"/>
      <c r="I60" s="231">
        <f t="shared" si="0"/>
        <v>25862874</v>
      </c>
    </row>
    <row r="61" spans="1:9" ht="12.75" customHeight="1">
      <c r="A61" s="757" t="s">
        <v>717</v>
      </c>
      <c r="B61" s="870" t="s">
        <v>1048</v>
      </c>
      <c r="C61" s="871">
        <v>25480334</v>
      </c>
      <c r="D61" s="390"/>
      <c r="E61" s="390"/>
      <c r="F61" s="390"/>
      <c r="G61" s="390"/>
      <c r="H61" s="390"/>
      <c r="I61" s="231">
        <f t="shared" si="0"/>
        <v>25480334</v>
      </c>
    </row>
    <row r="62" spans="1:9" ht="12.75" customHeight="1">
      <c r="A62" s="757" t="s">
        <v>1049</v>
      </c>
      <c r="B62" s="870" t="s">
        <v>1050</v>
      </c>
      <c r="C62" s="871">
        <v>250000</v>
      </c>
      <c r="D62" s="700"/>
      <c r="E62" s="390"/>
      <c r="F62" s="390"/>
      <c r="G62" s="390"/>
      <c r="H62" s="390"/>
      <c r="I62" s="231">
        <f t="shared" si="0"/>
        <v>250000</v>
      </c>
    </row>
    <row r="63" spans="1:9" ht="12.75" customHeight="1">
      <c r="A63" s="757" t="s">
        <v>713</v>
      </c>
      <c r="B63" s="870" t="s">
        <v>1051</v>
      </c>
      <c r="C63" s="871">
        <v>80000</v>
      </c>
      <c r="D63" s="390"/>
      <c r="E63" s="390"/>
      <c r="F63" s="390"/>
      <c r="G63" s="700"/>
      <c r="H63" s="390"/>
      <c r="I63" s="231">
        <f t="shared" si="0"/>
        <v>80000</v>
      </c>
    </row>
    <row r="64" spans="1:9" ht="12.75" customHeight="1">
      <c r="A64" s="757" t="s">
        <v>803</v>
      </c>
      <c r="B64" s="870" t="s">
        <v>1052</v>
      </c>
      <c r="C64" s="871">
        <v>46</v>
      </c>
      <c r="D64" s="390"/>
      <c r="E64" s="390">
        <v>52494</v>
      </c>
      <c r="F64" s="390"/>
      <c r="G64" s="700"/>
      <c r="H64" s="390"/>
      <c r="I64" s="231">
        <f t="shared" si="0"/>
        <v>52540</v>
      </c>
    </row>
    <row r="65" spans="1:9" ht="12.75" customHeight="1">
      <c r="A65" s="757" t="s">
        <v>718</v>
      </c>
      <c r="B65" s="870" t="s">
        <v>1053</v>
      </c>
      <c r="C65" s="871">
        <v>500000</v>
      </c>
      <c r="D65" s="390"/>
      <c r="E65" s="390"/>
      <c r="F65" s="390"/>
      <c r="G65" s="390"/>
      <c r="H65" s="390"/>
      <c r="I65" s="231">
        <f t="shared" si="0"/>
        <v>500000</v>
      </c>
    </row>
    <row r="66" spans="1:9" ht="12.75" customHeight="1">
      <c r="A66" s="757">
        <v>157</v>
      </c>
      <c r="B66" s="870" t="s">
        <v>1054</v>
      </c>
      <c r="C66" s="871">
        <v>118985</v>
      </c>
      <c r="D66" s="390">
        <v>34710</v>
      </c>
      <c r="E66" s="390">
        <v>243741</v>
      </c>
      <c r="F66" s="390">
        <v>78325</v>
      </c>
      <c r="G66" s="390">
        <v>33648</v>
      </c>
      <c r="H66" s="390">
        <v>339686</v>
      </c>
      <c r="I66" s="231">
        <f t="shared" si="0"/>
        <v>849095</v>
      </c>
    </row>
    <row r="67" spans="1:9" ht="12.75" customHeight="1">
      <c r="A67" s="872" t="s">
        <v>1055</v>
      </c>
      <c r="B67" s="873" t="s">
        <v>630</v>
      </c>
      <c r="C67" s="874">
        <v>26429365</v>
      </c>
      <c r="D67" s="232">
        <v>34710</v>
      </c>
      <c r="E67" s="232">
        <v>296235</v>
      </c>
      <c r="F67" s="232">
        <v>78325</v>
      </c>
      <c r="G67" s="232">
        <v>33648</v>
      </c>
      <c r="H67" s="232">
        <v>339686</v>
      </c>
      <c r="I67" s="232">
        <f t="shared" si="0"/>
        <v>27211969</v>
      </c>
    </row>
    <row r="68" spans="1:9" ht="12.75" customHeight="1">
      <c r="A68" s="872" t="s">
        <v>1056</v>
      </c>
      <c r="B68" s="873" t="s">
        <v>631</v>
      </c>
      <c r="C68" s="874">
        <v>227206385</v>
      </c>
      <c r="D68" s="232">
        <v>187178</v>
      </c>
      <c r="E68" s="232">
        <v>296235</v>
      </c>
      <c r="F68" s="232">
        <v>3319809</v>
      </c>
      <c r="G68" s="232">
        <v>5245208</v>
      </c>
      <c r="H68" s="232">
        <v>2807368</v>
      </c>
      <c r="I68" s="232">
        <f t="shared" si="0"/>
        <v>239062183</v>
      </c>
    </row>
    <row r="69" spans="1:9" ht="12.75" customHeight="1">
      <c r="A69" s="757" t="s">
        <v>1057</v>
      </c>
      <c r="B69" s="870" t="s">
        <v>1058</v>
      </c>
      <c r="C69" s="871"/>
      <c r="D69" s="390"/>
      <c r="E69" s="390"/>
      <c r="F69" s="390"/>
      <c r="G69" s="390"/>
      <c r="H69" s="390"/>
      <c r="I69" s="231">
        <f t="shared" si="0"/>
        <v>0</v>
      </c>
    </row>
    <row r="70" spans="1:9" ht="12.75" customHeight="1">
      <c r="A70" s="757" t="s">
        <v>1059</v>
      </c>
      <c r="B70" s="870" t="s">
        <v>1060</v>
      </c>
      <c r="C70" s="871">
        <v>36053203</v>
      </c>
      <c r="D70" s="700">
        <v>424704</v>
      </c>
      <c r="E70" s="853"/>
      <c r="F70" s="853">
        <v>126866</v>
      </c>
      <c r="G70" s="700">
        <v>585845</v>
      </c>
      <c r="H70" s="853">
        <v>21877670</v>
      </c>
      <c r="I70" s="231">
        <f t="shared" si="0"/>
        <v>59068288</v>
      </c>
    </row>
    <row r="71" spans="1:9" ht="25.5">
      <c r="A71" s="757" t="s">
        <v>719</v>
      </c>
      <c r="B71" s="870" t="s">
        <v>1061</v>
      </c>
      <c r="C71" s="871"/>
      <c r="D71" s="390"/>
      <c r="E71" s="390"/>
      <c r="F71" s="390"/>
      <c r="G71" s="390"/>
      <c r="H71" s="390"/>
      <c r="I71" s="231">
        <f t="shared" si="0"/>
        <v>0</v>
      </c>
    </row>
    <row r="72" spans="1:9" ht="12.75" customHeight="1">
      <c r="A72" s="872" t="s">
        <v>1062</v>
      </c>
      <c r="B72" s="873" t="s">
        <v>1063</v>
      </c>
      <c r="C72" s="874">
        <v>36055203</v>
      </c>
      <c r="D72" s="464">
        <v>424704</v>
      </c>
      <c r="E72" s="464"/>
      <c r="F72" s="464">
        <v>126866</v>
      </c>
      <c r="G72" s="464">
        <v>585845</v>
      </c>
      <c r="H72" s="464">
        <v>21877670</v>
      </c>
      <c r="I72" s="232">
        <f t="shared" si="0"/>
        <v>59070288</v>
      </c>
    </row>
    <row r="73" spans="1:9" ht="12.75" customHeight="1">
      <c r="A73" s="757" t="s">
        <v>599</v>
      </c>
      <c r="B73" s="870" t="s">
        <v>1064</v>
      </c>
      <c r="C73" s="871">
        <v>-32069191</v>
      </c>
      <c r="D73" s="231">
        <v>-798929</v>
      </c>
      <c r="E73" s="231">
        <v>4856</v>
      </c>
      <c r="F73" s="231">
        <v>-210304</v>
      </c>
      <c r="G73" s="231">
        <v>-863749</v>
      </c>
      <c r="H73" s="231">
        <v>-22030125</v>
      </c>
      <c r="I73" s="231">
        <f t="shared" si="0"/>
        <v>-55967442</v>
      </c>
    </row>
    <row r="74" spans="1:10" ht="12.75" customHeight="1">
      <c r="A74" s="872" t="s">
        <v>1065</v>
      </c>
      <c r="B74" s="873" t="s">
        <v>1066</v>
      </c>
      <c r="C74" s="874">
        <v>-32069191</v>
      </c>
      <c r="D74" s="232">
        <v>-798929</v>
      </c>
      <c r="E74" s="232">
        <v>4856</v>
      </c>
      <c r="F74" s="232">
        <v>-210304</v>
      </c>
      <c r="G74" s="232">
        <v>-863749</v>
      </c>
      <c r="H74" s="232">
        <v>-22030125</v>
      </c>
      <c r="I74" s="232">
        <f t="shared" si="0"/>
        <v>-55967442</v>
      </c>
      <c r="J74" s="140"/>
    </row>
    <row r="75" spans="1:9" ht="12.75" customHeight="1">
      <c r="A75" s="872" t="s">
        <v>1067</v>
      </c>
      <c r="B75" s="873" t="s">
        <v>1068</v>
      </c>
      <c r="C75" s="874">
        <v>3986012</v>
      </c>
      <c r="D75" s="232">
        <v>-374225</v>
      </c>
      <c r="E75" s="232">
        <v>4856</v>
      </c>
      <c r="F75" s="232">
        <v>-83438</v>
      </c>
      <c r="G75" s="232">
        <v>-277904</v>
      </c>
      <c r="H75" s="232">
        <v>-152455</v>
      </c>
      <c r="I75" s="232">
        <f t="shared" si="0"/>
        <v>3102846</v>
      </c>
    </row>
    <row r="76" spans="1:10" ht="12.75" customHeight="1">
      <c r="A76" s="757" t="s">
        <v>1069</v>
      </c>
      <c r="B76" s="870" t="s">
        <v>1070</v>
      </c>
      <c r="C76" s="871">
        <v>455925</v>
      </c>
      <c r="D76" s="700">
        <v>170476</v>
      </c>
      <c r="E76" s="231">
        <v>56441</v>
      </c>
      <c r="F76" s="231">
        <v>398513</v>
      </c>
      <c r="G76" s="231">
        <v>113617</v>
      </c>
      <c r="H76" s="231"/>
      <c r="I76" s="231">
        <f t="shared" si="0"/>
        <v>1194972</v>
      </c>
      <c r="J76" s="320"/>
    </row>
    <row r="77" spans="1:9" ht="12.75" customHeight="1">
      <c r="A77" s="872" t="s">
        <v>570</v>
      </c>
      <c r="B77" s="873" t="s">
        <v>632</v>
      </c>
      <c r="C77" s="874">
        <v>455925</v>
      </c>
      <c r="D77" s="232">
        <v>170476</v>
      </c>
      <c r="E77" s="232">
        <v>56441</v>
      </c>
      <c r="F77" s="232">
        <v>398513</v>
      </c>
      <c r="G77" s="232">
        <v>113617</v>
      </c>
      <c r="H77" s="232"/>
      <c r="I77" s="232">
        <f aca="true" t="shared" si="1" ref="I77:I113">SUM(C77:H77)</f>
        <v>1194972</v>
      </c>
    </row>
    <row r="78" spans="1:9" ht="12.75" customHeight="1">
      <c r="A78" s="910" t="s">
        <v>714</v>
      </c>
      <c r="B78" s="911" t="s">
        <v>633</v>
      </c>
      <c r="C78" s="860">
        <f aca="true" t="shared" si="2" ref="C78:H78">C15+C18+C27+C68+C75+C77</f>
        <v>10590572206</v>
      </c>
      <c r="D78" s="860">
        <f t="shared" si="2"/>
        <v>5228147</v>
      </c>
      <c r="E78" s="860">
        <f t="shared" si="2"/>
        <v>3551643</v>
      </c>
      <c r="F78" s="860">
        <f t="shared" si="2"/>
        <v>10096596</v>
      </c>
      <c r="G78" s="860">
        <f t="shared" si="2"/>
        <v>9932690</v>
      </c>
      <c r="H78" s="860">
        <f t="shared" si="2"/>
        <v>34487459</v>
      </c>
      <c r="I78" s="860">
        <f t="shared" si="1"/>
        <v>10653868741</v>
      </c>
    </row>
    <row r="79" spans="1:9" ht="12.75" customHeight="1">
      <c r="A79" s="757" t="s">
        <v>804</v>
      </c>
      <c r="B79" s="870" t="s">
        <v>1071</v>
      </c>
      <c r="C79" s="871">
        <v>5707175155</v>
      </c>
      <c r="D79" s="390"/>
      <c r="E79" s="390"/>
      <c r="F79" s="390">
        <v>6598106</v>
      </c>
      <c r="G79" s="390"/>
      <c r="H79" s="390"/>
      <c r="I79" s="231">
        <f t="shared" si="1"/>
        <v>5713773261</v>
      </c>
    </row>
    <row r="80" spans="1:9" ht="12.75" customHeight="1">
      <c r="A80" s="757" t="s">
        <v>1072</v>
      </c>
      <c r="B80" s="870" t="s">
        <v>1073</v>
      </c>
      <c r="C80" s="871">
        <v>-255254468</v>
      </c>
      <c r="D80" s="390"/>
      <c r="E80" s="390"/>
      <c r="F80" s="390"/>
      <c r="G80" s="390"/>
      <c r="H80" s="390"/>
      <c r="I80" s="231">
        <f t="shared" si="1"/>
        <v>-255254468</v>
      </c>
    </row>
    <row r="81" spans="1:9" ht="12.75" customHeight="1">
      <c r="A81" s="757" t="s">
        <v>721</v>
      </c>
      <c r="B81" s="870" t="s">
        <v>1074</v>
      </c>
      <c r="C81" s="871">
        <v>290923329</v>
      </c>
      <c r="D81" s="390"/>
      <c r="E81" s="390"/>
      <c r="F81" s="700">
        <v>18409946</v>
      </c>
      <c r="G81" s="390"/>
      <c r="H81" s="390"/>
      <c r="I81" s="231">
        <f t="shared" si="1"/>
        <v>309333275</v>
      </c>
    </row>
    <row r="82" spans="1:9" ht="12.75" customHeight="1">
      <c r="A82" s="757" t="s">
        <v>967</v>
      </c>
      <c r="B82" s="870" t="s">
        <v>634</v>
      </c>
      <c r="C82" s="871">
        <v>-1215997893</v>
      </c>
      <c r="D82" s="700">
        <v>-1103821</v>
      </c>
      <c r="E82" s="390">
        <v>-10364181</v>
      </c>
      <c r="F82" s="700">
        <v>-37320160</v>
      </c>
      <c r="G82" s="700">
        <v>317000</v>
      </c>
      <c r="H82" s="390">
        <v>-5520746</v>
      </c>
      <c r="I82" s="231">
        <f t="shared" si="1"/>
        <v>-1269989801</v>
      </c>
    </row>
    <row r="83" spans="1:9" ht="12.75" customHeight="1">
      <c r="A83" s="757" t="s">
        <v>723</v>
      </c>
      <c r="B83" s="870" t="s">
        <v>635</v>
      </c>
      <c r="C83" s="871">
        <v>585918</v>
      </c>
      <c r="D83" s="700">
        <v>-450728</v>
      </c>
      <c r="E83" s="390">
        <v>-6470554</v>
      </c>
      <c r="F83" s="700">
        <v>-1540734</v>
      </c>
      <c r="G83" s="700">
        <v>-4643840</v>
      </c>
      <c r="H83" s="390">
        <v>-4562348</v>
      </c>
      <c r="I83" s="231">
        <f t="shared" si="1"/>
        <v>-17082286</v>
      </c>
    </row>
    <row r="84" spans="1:9" ht="12.75" customHeight="1">
      <c r="A84" s="872" t="s">
        <v>724</v>
      </c>
      <c r="B84" s="873" t="s">
        <v>636</v>
      </c>
      <c r="C84" s="874">
        <v>4527432041</v>
      </c>
      <c r="D84" s="232">
        <v>-1554549</v>
      </c>
      <c r="E84" s="232">
        <v>-16834735</v>
      </c>
      <c r="F84" s="232">
        <v>-13852842</v>
      </c>
      <c r="G84" s="232">
        <v>-4326830</v>
      </c>
      <c r="H84" s="232">
        <v>-10083094</v>
      </c>
      <c r="I84" s="232">
        <f t="shared" si="1"/>
        <v>4480779991</v>
      </c>
    </row>
    <row r="85" spans="1:9" s="320" customFormat="1" ht="12.75" customHeight="1">
      <c r="A85" s="875">
        <v>186</v>
      </c>
      <c r="B85" s="699" t="s">
        <v>1075</v>
      </c>
      <c r="C85" s="877"/>
      <c r="D85" s="390"/>
      <c r="E85" s="390"/>
      <c r="F85" s="390"/>
      <c r="G85" s="390"/>
      <c r="H85" s="390"/>
      <c r="I85" s="390"/>
    </row>
    <row r="86" spans="1:9" ht="12.75" customHeight="1">
      <c r="A86" s="757" t="s">
        <v>1076</v>
      </c>
      <c r="B86" s="870" t="s">
        <v>1077</v>
      </c>
      <c r="C86" s="871">
        <v>59822</v>
      </c>
      <c r="D86" s="700"/>
      <c r="E86" s="231"/>
      <c r="F86" s="231">
        <v>37900</v>
      </c>
      <c r="G86" s="231">
        <v>5752</v>
      </c>
      <c r="H86" s="231"/>
      <c r="I86" s="231">
        <f t="shared" si="1"/>
        <v>103474</v>
      </c>
    </row>
    <row r="87" spans="1:9" ht="12.75" customHeight="1">
      <c r="A87" s="757" t="s">
        <v>577</v>
      </c>
      <c r="B87" s="870" t="s">
        <v>1078</v>
      </c>
      <c r="C87" s="871"/>
      <c r="D87" s="231"/>
      <c r="E87" s="231"/>
      <c r="F87" s="231"/>
      <c r="G87" s="231"/>
      <c r="H87" s="231"/>
      <c r="I87" s="231">
        <f t="shared" si="1"/>
        <v>0</v>
      </c>
    </row>
    <row r="88" spans="1:9" ht="12.75">
      <c r="A88" s="872" t="s">
        <v>972</v>
      </c>
      <c r="B88" s="873" t="s">
        <v>637</v>
      </c>
      <c r="C88" s="874">
        <v>59822</v>
      </c>
      <c r="D88" s="232"/>
      <c r="E88" s="232"/>
      <c r="F88" s="232">
        <v>37900</v>
      </c>
      <c r="G88" s="232">
        <v>5752</v>
      </c>
      <c r="H88" s="232"/>
      <c r="I88" s="232">
        <f t="shared" si="1"/>
        <v>103474</v>
      </c>
    </row>
    <row r="89" spans="1:9" s="320" customFormat="1" ht="20.25" customHeight="1">
      <c r="A89" s="757" t="s">
        <v>1079</v>
      </c>
      <c r="B89" s="870" t="s">
        <v>1080</v>
      </c>
      <c r="C89" s="871">
        <v>8495859</v>
      </c>
      <c r="D89" s="700">
        <v>4162618</v>
      </c>
      <c r="E89" s="390">
        <v>4418657</v>
      </c>
      <c r="F89" s="390">
        <v>2561987</v>
      </c>
      <c r="G89" s="700">
        <v>4910229</v>
      </c>
      <c r="H89" s="390">
        <v>10761242</v>
      </c>
      <c r="I89" s="390">
        <f t="shared" si="1"/>
        <v>35310592</v>
      </c>
    </row>
    <row r="90" spans="1:9" ht="12.75" customHeight="1">
      <c r="A90" s="757" t="s">
        <v>915</v>
      </c>
      <c r="B90" s="870" t="s">
        <v>1081</v>
      </c>
      <c r="C90" s="871">
        <v>40977</v>
      </c>
      <c r="D90" s="231"/>
      <c r="E90" s="231"/>
      <c r="F90" s="231"/>
      <c r="G90" s="231"/>
      <c r="H90" s="231"/>
      <c r="I90" s="231">
        <f t="shared" si="1"/>
        <v>40977</v>
      </c>
    </row>
    <row r="91" spans="1:9" ht="12.75" customHeight="1">
      <c r="A91" s="757" t="s">
        <v>726</v>
      </c>
      <c r="B91" s="870" t="s">
        <v>1082</v>
      </c>
      <c r="C91" s="871">
        <v>16868139</v>
      </c>
      <c r="D91" s="231"/>
      <c r="E91" s="231"/>
      <c r="F91" s="231"/>
      <c r="G91" s="231"/>
      <c r="H91" s="231"/>
      <c r="I91" s="231">
        <f t="shared" si="1"/>
        <v>16868139</v>
      </c>
    </row>
    <row r="92" spans="1:9" ht="12.75" customHeight="1">
      <c r="A92" s="757" t="s">
        <v>1083</v>
      </c>
      <c r="B92" s="870" t="s">
        <v>1084</v>
      </c>
      <c r="C92" s="871">
        <v>43018516</v>
      </c>
      <c r="D92" s="231"/>
      <c r="E92" s="231"/>
      <c r="F92" s="231"/>
      <c r="G92" s="231"/>
      <c r="H92" s="231"/>
      <c r="I92" s="231">
        <f t="shared" si="1"/>
        <v>43018516</v>
      </c>
    </row>
    <row r="93" spans="1:9" ht="12.75" customHeight="1">
      <c r="A93" s="757" t="s">
        <v>1085</v>
      </c>
      <c r="B93" s="870" t="s">
        <v>1086</v>
      </c>
      <c r="C93" s="871">
        <v>43018516</v>
      </c>
      <c r="D93" s="231"/>
      <c r="E93" s="231"/>
      <c r="F93" s="231"/>
      <c r="G93" s="231"/>
      <c r="H93" s="231"/>
      <c r="I93" s="231">
        <f t="shared" si="1"/>
        <v>43018516</v>
      </c>
    </row>
    <row r="94" spans="1:9" ht="12.75" customHeight="1">
      <c r="A94" s="872" t="s">
        <v>1087</v>
      </c>
      <c r="B94" s="873" t="s">
        <v>638</v>
      </c>
      <c r="C94" s="874">
        <v>68423491</v>
      </c>
      <c r="D94" s="232">
        <v>4162618</v>
      </c>
      <c r="E94" s="232">
        <v>4418657</v>
      </c>
      <c r="F94" s="232">
        <v>2561987</v>
      </c>
      <c r="G94" s="232">
        <v>4910229</v>
      </c>
      <c r="H94" s="232">
        <v>10761242</v>
      </c>
      <c r="I94" s="232">
        <f t="shared" si="1"/>
        <v>95238224</v>
      </c>
    </row>
    <row r="95" spans="1:9" ht="12.75" customHeight="1">
      <c r="A95" s="757" t="s">
        <v>974</v>
      </c>
      <c r="B95" s="870" t="s">
        <v>1088</v>
      </c>
      <c r="C95" s="871">
        <v>57717158</v>
      </c>
      <c r="D95" s="231"/>
      <c r="E95" s="231"/>
      <c r="F95" s="231">
        <v>797898</v>
      </c>
      <c r="G95" s="700">
        <v>28761</v>
      </c>
      <c r="H95" s="231">
        <v>1567928</v>
      </c>
      <c r="I95" s="231">
        <f t="shared" si="1"/>
        <v>60111745</v>
      </c>
    </row>
    <row r="96" spans="1:9" ht="12.75" customHeight="1">
      <c r="A96" s="757" t="s">
        <v>1089</v>
      </c>
      <c r="B96" s="870" t="s">
        <v>1090</v>
      </c>
      <c r="C96" s="871">
        <v>45000</v>
      </c>
      <c r="D96" s="231"/>
      <c r="E96" s="231"/>
      <c r="F96" s="231"/>
      <c r="G96" s="231"/>
      <c r="H96" s="231"/>
      <c r="I96" s="231">
        <f t="shared" si="1"/>
        <v>45000</v>
      </c>
    </row>
    <row r="97" spans="1:10" ht="12.75" customHeight="1">
      <c r="A97" s="757" t="s">
        <v>1091</v>
      </c>
      <c r="B97" s="870" t="s">
        <v>1092</v>
      </c>
      <c r="C97" s="871">
        <v>430977</v>
      </c>
      <c r="D97" s="232"/>
      <c r="E97" s="232"/>
      <c r="F97" s="232"/>
      <c r="G97" s="232"/>
      <c r="H97" s="232"/>
      <c r="I97" s="231">
        <f t="shared" si="1"/>
        <v>430977</v>
      </c>
      <c r="J97" s="320"/>
    </row>
    <row r="98" spans="1:9" ht="12.75" customHeight="1">
      <c r="A98" s="757" t="s">
        <v>1093</v>
      </c>
      <c r="B98" s="870" t="s">
        <v>1094</v>
      </c>
      <c r="C98" s="871"/>
      <c r="D98" s="231"/>
      <c r="E98" s="231"/>
      <c r="F98" s="231"/>
      <c r="G98" s="231"/>
      <c r="H98" s="231"/>
      <c r="I98" s="231">
        <f t="shared" si="1"/>
        <v>0</v>
      </c>
    </row>
    <row r="99" spans="1:9" ht="12.75" customHeight="1">
      <c r="A99" s="757" t="s">
        <v>1095</v>
      </c>
      <c r="B99" s="870" t="s">
        <v>1096</v>
      </c>
      <c r="C99" s="871">
        <v>28261885</v>
      </c>
      <c r="D99" s="700"/>
      <c r="E99" s="231"/>
      <c r="F99" s="231"/>
      <c r="G99" s="231"/>
      <c r="H99" s="231"/>
      <c r="I99" s="231">
        <f t="shared" si="1"/>
        <v>28261885</v>
      </c>
    </row>
    <row r="100" spans="1:9" ht="12.75" customHeight="1">
      <c r="A100" s="872" t="s">
        <v>613</v>
      </c>
      <c r="B100" s="873" t="s">
        <v>639</v>
      </c>
      <c r="C100" s="874">
        <v>86455020</v>
      </c>
      <c r="D100" s="232"/>
      <c r="E100" s="232"/>
      <c r="F100" s="232">
        <v>797898</v>
      </c>
      <c r="G100" s="232">
        <v>28761</v>
      </c>
      <c r="H100" s="232">
        <v>1567928</v>
      </c>
      <c r="I100" s="232">
        <f t="shared" si="1"/>
        <v>88849607</v>
      </c>
    </row>
    <row r="101" spans="1:9" ht="12.75" customHeight="1">
      <c r="A101" s="872" t="s">
        <v>971</v>
      </c>
      <c r="B101" s="873" t="s">
        <v>640</v>
      </c>
      <c r="C101" s="874">
        <v>154938333</v>
      </c>
      <c r="D101" s="232">
        <v>4162618</v>
      </c>
      <c r="E101" s="232">
        <v>4418657</v>
      </c>
      <c r="F101" s="232">
        <v>3397785</v>
      </c>
      <c r="G101" s="232">
        <v>4944742</v>
      </c>
      <c r="H101" s="232">
        <v>12329170</v>
      </c>
      <c r="I101" s="232">
        <f t="shared" si="1"/>
        <v>184191305</v>
      </c>
    </row>
    <row r="102" spans="1:9" ht="12.75" customHeight="1">
      <c r="A102" s="757" t="s">
        <v>1097</v>
      </c>
      <c r="B102" s="870" t="s">
        <v>1098</v>
      </c>
      <c r="C102" s="871">
        <v>844300</v>
      </c>
      <c r="D102" s="390"/>
      <c r="E102" s="390"/>
      <c r="F102" s="390"/>
      <c r="G102" s="390"/>
      <c r="H102" s="231"/>
      <c r="I102" s="231">
        <f t="shared" si="1"/>
        <v>844300</v>
      </c>
    </row>
    <row r="103" spans="1:9" ht="12.75" customHeight="1">
      <c r="A103" s="757" t="s">
        <v>917</v>
      </c>
      <c r="B103" s="870" t="s">
        <v>1099</v>
      </c>
      <c r="C103" s="871">
        <v>8939840</v>
      </c>
      <c r="D103" s="700">
        <v>2620078</v>
      </c>
      <c r="E103" s="390">
        <v>15967721</v>
      </c>
      <c r="F103" s="390">
        <v>20551653</v>
      </c>
      <c r="G103" s="700">
        <v>9314778</v>
      </c>
      <c r="H103" s="700">
        <v>31950904</v>
      </c>
      <c r="I103" s="231">
        <f t="shared" si="1"/>
        <v>89344974</v>
      </c>
    </row>
    <row r="104" spans="1:9" ht="12.75" customHeight="1">
      <c r="A104" s="757" t="s">
        <v>975</v>
      </c>
      <c r="B104" s="870" t="s">
        <v>1100</v>
      </c>
      <c r="C104" s="871">
        <v>5898417692</v>
      </c>
      <c r="D104" s="390"/>
      <c r="E104" s="390"/>
      <c r="F104" s="390"/>
      <c r="G104" s="390"/>
      <c r="H104" s="700">
        <v>290479</v>
      </c>
      <c r="I104" s="231">
        <f t="shared" si="1"/>
        <v>5898708171</v>
      </c>
    </row>
    <row r="105" spans="1:9" ht="12.75" customHeight="1">
      <c r="A105" s="872" t="s">
        <v>1101</v>
      </c>
      <c r="B105" s="873" t="s">
        <v>642</v>
      </c>
      <c r="C105" s="874">
        <v>5908201832</v>
      </c>
      <c r="D105" s="232">
        <v>2620078</v>
      </c>
      <c r="E105" s="232">
        <v>15967721</v>
      </c>
      <c r="F105" s="232">
        <v>20551653</v>
      </c>
      <c r="G105" s="232">
        <v>9314778</v>
      </c>
      <c r="H105" s="232">
        <v>32241383</v>
      </c>
      <c r="I105" s="232">
        <f t="shared" si="1"/>
        <v>5988897445</v>
      </c>
    </row>
    <row r="106" spans="1:9" ht="12.75" customHeight="1">
      <c r="A106" s="910" t="s">
        <v>1102</v>
      </c>
      <c r="B106" s="911" t="s">
        <v>643</v>
      </c>
      <c r="C106" s="860">
        <f aca="true" t="shared" si="3" ref="C106:H106">C84+C101+C105</f>
        <v>10590572206</v>
      </c>
      <c r="D106" s="860">
        <f t="shared" si="3"/>
        <v>5228147</v>
      </c>
      <c r="E106" s="860">
        <f t="shared" si="3"/>
        <v>3551643</v>
      </c>
      <c r="F106" s="860">
        <f t="shared" si="3"/>
        <v>10096596</v>
      </c>
      <c r="G106" s="860">
        <f t="shared" si="3"/>
        <v>9932690</v>
      </c>
      <c r="H106" s="860">
        <f t="shared" si="3"/>
        <v>34487459</v>
      </c>
      <c r="I106" s="860">
        <f t="shared" si="1"/>
        <v>10653868741</v>
      </c>
    </row>
    <row r="107" spans="3:9" ht="12.75" customHeight="1" hidden="1">
      <c r="C107" s="140"/>
      <c r="D107" s="140"/>
      <c r="E107" s="140"/>
      <c r="F107" s="140"/>
      <c r="G107" s="140"/>
      <c r="H107" s="140"/>
      <c r="I107" s="187">
        <f t="shared" si="1"/>
        <v>0</v>
      </c>
    </row>
    <row r="108" ht="12.75" customHeight="1" hidden="1">
      <c r="I108" s="187">
        <f t="shared" si="1"/>
        <v>0</v>
      </c>
    </row>
    <row r="109" ht="12.75" customHeight="1" hidden="1">
      <c r="I109" s="187">
        <f t="shared" si="1"/>
        <v>0</v>
      </c>
    </row>
    <row r="110" ht="12.75" customHeight="1" hidden="1">
      <c r="I110" s="187">
        <f t="shared" si="1"/>
        <v>0</v>
      </c>
    </row>
    <row r="111" ht="12.75" customHeight="1" hidden="1">
      <c r="I111" s="187">
        <f t="shared" si="1"/>
        <v>0</v>
      </c>
    </row>
    <row r="112" ht="12.75" customHeight="1" hidden="1">
      <c r="I112" s="187">
        <f t="shared" si="1"/>
        <v>0</v>
      </c>
    </row>
    <row r="113" ht="12.75" customHeight="1" hidden="1">
      <c r="I113" s="187">
        <f t="shared" si="1"/>
        <v>0</v>
      </c>
    </row>
    <row r="114" ht="12.75" customHeight="1"/>
    <row r="115" spans="3:8" ht="12.75" customHeight="1">
      <c r="C115" s="320"/>
      <c r="D115" s="320"/>
      <c r="E115" s="320"/>
      <c r="G115" s="320"/>
      <c r="H115" s="320"/>
    </row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</sheetData>
  <sheetProtection/>
  <mergeCells count="2">
    <mergeCell ref="A3:I3"/>
    <mergeCell ref="D1:G1"/>
  </mergeCells>
  <printOptions/>
  <pageMargins left="0.17" right="0.15748031496062992" top="0.4330708661417323" bottom="0.4330708661417323" header="0.1968503937007874" footer="0"/>
  <pageSetup horizontalDpi="600" verticalDpi="600" orientation="landscape" paperSize="9" scale="95" r:id="rId1"/>
  <headerFooter alignWithMargins="0">
    <oddFooter>&amp;C&amp;P.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75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40.625" style="5" customWidth="1"/>
    <col min="2" max="2" width="10.00390625" style="5" customWidth="1"/>
    <col min="3" max="3" width="19.25390625" style="5" customWidth="1"/>
    <col min="4" max="4" width="16.25390625" style="5" customWidth="1"/>
    <col min="5" max="7" width="12.875" style="5" customWidth="1"/>
    <col min="8" max="8" width="13.25390625" style="5" customWidth="1"/>
    <col min="9" max="9" width="9.125" style="5" customWidth="1"/>
    <col min="10" max="10" width="9.375" style="5" bestFit="1" customWidth="1"/>
    <col min="11" max="16384" width="9.125" style="5" customWidth="1"/>
  </cols>
  <sheetData>
    <row r="1" spans="4:5" ht="12.75">
      <c r="D1" s="6" t="s">
        <v>245</v>
      </c>
      <c r="E1" s="5" t="str">
        <f>'E.mérleg'!C1</f>
        <v>sz. melléklet a     /2024. (V.  .) önkormányzati rendelethez</v>
      </c>
    </row>
    <row r="3" ht="4.5" customHeight="1"/>
    <row r="4" spans="1:8" ht="12.75">
      <c r="A4" s="1215" t="s">
        <v>30</v>
      </c>
      <c r="B4" s="1376"/>
      <c r="C4" s="1376"/>
      <c r="D4" s="1376"/>
      <c r="E4" s="1376"/>
      <c r="F4" s="1376"/>
      <c r="G4" s="1376"/>
      <c r="H4" s="1376"/>
    </row>
    <row r="5" spans="1:8" ht="12.75">
      <c r="A5" s="1215" t="s">
        <v>1309</v>
      </c>
      <c r="B5" s="1376"/>
      <c r="C5" s="1376"/>
      <c r="D5" s="1376"/>
      <c r="E5" s="1376"/>
      <c r="F5" s="1376"/>
      <c r="G5" s="1376"/>
      <c r="H5" s="1376"/>
    </row>
    <row r="7" spans="1:8" ht="13.5" thickBot="1">
      <c r="A7" s="1380"/>
      <c r="B7" s="1380"/>
      <c r="C7" s="1380"/>
      <c r="D7" s="1380"/>
      <c r="E7" s="1380"/>
      <c r="F7" s="1380"/>
      <c r="G7" s="1380"/>
      <c r="H7" s="370" t="s">
        <v>429</v>
      </c>
    </row>
    <row r="8" spans="1:8" ht="12.75" customHeight="1">
      <c r="A8" s="1377" t="s">
        <v>274</v>
      </c>
      <c r="B8" s="1379" t="s">
        <v>249</v>
      </c>
      <c r="C8" s="1379" t="s">
        <v>250</v>
      </c>
      <c r="D8" s="1340" t="s">
        <v>1310</v>
      </c>
      <c r="E8" s="1379" t="s">
        <v>251</v>
      </c>
      <c r="F8" s="1379"/>
      <c r="G8" s="1379"/>
      <c r="H8" s="1381"/>
    </row>
    <row r="9" spans="1:8" ht="13.5" thickBot="1">
      <c r="A9" s="1378"/>
      <c r="B9" s="1341"/>
      <c r="C9" s="1341"/>
      <c r="D9" s="1341"/>
      <c r="E9" s="385" t="s">
        <v>927</v>
      </c>
      <c r="F9" s="746" t="s">
        <v>965</v>
      </c>
      <c r="G9" s="746" t="s">
        <v>1311</v>
      </c>
      <c r="H9" s="234" t="s">
        <v>252</v>
      </c>
    </row>
    <row r="10" spans="1:8" ht="12.75">
      <c r="A10" s="235"/>
      <c r="B10" s="236"/>
      <c r="C10" s="429"/>
      <c r="D10" s="429"/>
      <c r="E10" s="430"/>
      <c r="F10" s="430"/>
      <c r="G10" s="430"/>
      <c r="H10" s="431"/>
    </row>
    <row r="11" spans="1:8" ht="12.75">
      <c r="A11" s="386" t="s">
        <v>1604</v>
      </c>
      <c r="B11" s="387" t="s">
        <v>1644</v>
      </c>
      <c r="C11" s="438">
        <v>43018516</v>
      </c>
      <c r="D11" s="438">
        <v>43018516</v>
      </c>
      <c r="E11" s="438">
        <v>43018516</v>
      </c>
      <c r="F11" s="439"/>
      <c r="G11" s="432"/>
      <c r="H11" s="433"/>
    </row>
    <row r="12" spans="1:8" ht="12.75">
      <c r="A12" s="391" t="s">
        <v>924</v>
      </c>
      <c r="B12" s="387" t="s">
        <v>1644</v>
      </c>
      <c r="C12" s="435">
        <v>40977</v>
      </c>
      <c r="D12" s="435">
        <v>40977</v>
      </c>
      <c r="E12" s="435">
        <v>40977</v>
      </c>
      <c r="F12" s="435"/>
      <c r="G12" s="435"/>
      <c r="H12" s="436"/>
    </row>
    <row r="13" spans="1:8" ht="12.75">
      <c r="A13" s="391" t="s">
        <v>925</v>
      </c>
      <c r="B13" s="387" t="s">
        <v>1644</v>
      </c>
      <c r="C13" s="435">
        <v>16868139</v>
      </c>
      <c r="D13" s="435">
        <v>16868139</v>
      </c>
      <c r="E13" s="435">
        <v>16868139</v>
      </c>
      <c r="F13" s="435"/>
      <c r="G13" s="435"/>
      <c r="H13" s="436"/>
    </row>
    <row r="14" spans="1:8" ht="12.75">
      <c r="A14" s="391" t="s">
        <v>926</v>
      </c>
      <c r="B14" s="387" t="s">
        <v>1644</v>
      </c>
      <c r="C14" s="435">
        <v>8495859</v>
      </c>
      <c r="D14" s="435">
        <v>8495859</v>
      </c>
      <c r="E14" s="435">
        <v>8495859</v>
      </c>
      <c r="F14" s="435"/>
      <c r="G14" s="435"/>
      <c r="H14" s="436"/>
    </row>
    <row r="15" spans="1:8" ht="12.75">
      <c r="A15" s="391" t="s">
        <v>1166</v>
      </c>
      <c r="B15" s="387" t="s">
        <v>1644</v>
      </c>
      <c r="C15" s="435">
        <v>2561987</v>
      </c>
      <c r="D15" s="435">
        <v>2561987</v>
      </c>
      <c r="E15" s="435">
        <v>2561987</v>
      </c>
      <c r="F15" s="435"/>
      <c r="G15" s="435"/>
      <c r="H15" s="436"/>
    </row>
    <row r="16" spans="1:8" ht="12.75">
      <c r="A16" s="391" t="s">
        <v>408</v>
      </c>
      <c r="B16" s="387" t="s">
        <v>1644</v>
      </c>
      <c r="C16" s="435">
        <v>4910229</v>
      </c>
      <c r="D16" s="435">
        <v>4910229</v>
      </c>
      <c r="E16" s="435">
        <v>4910229</v>
      </c>
      <c r="F16" s="435"/>
      <c r="G16" s="435"/>
      <c r="H16" s="436"/>
    </row>
    <row r="17" spans="1:11" ht="12.75">
      <c r="A17" s="391" t="s">
        <v>409</v>
      </c>
      <c r="B17" s="387" t="s">
        <v>1644</v>
      </c>
      <c r="C17" s="435">
        <v>4162618</v>
      </c>
      <c r="D17" s="435">
        <v>4162618</v>
      </c>
      <c r="E17" s="435">
        <v>4162618</v>
      </c>
      <c r="F17" s="435"/>
      <c r="G17" s="435"/>
      <c r="H17" s="436"/>
      <c r="K17" s="140"/>
    </row>
    <row r="18" spans="1:8" ht="12.75">
      <c r="A18" s="391" t="s">
        <v>485</v>
      </c>
      <c r="B18" s="387" t="s">
        <v>1644</v>
      </c>
      <c r="C18" s="435">
        <v>4418657</v>
      </c>
      <c r="D18" s="435">
        <v>4418657</v>
      </c>
      <c r="E18" s="435">
        <v>4418657</v>
      </c>
      <c r="F18" s="435"/>
      <c r="G18" s="435"/>
      <c r="H18" s="436"/>
    </row>
    <row r="19" spans="1:8" ht="13.5" thickBot="1">
      <c r="A19" s="391" t="s">
        <v>888</v>
      </c>
      <c r="B19" s="387" t="s">
        <v>1644</v>
      </c>
      <c r="C19" s="434">
        <v>10761242</v>
      </c>
      <c r="D19" s="434">
        <v>10761242</v>
      </c>
      <c r="E19" s="434">
        <v>10761242</v>
      </c>
      <c r="F19" s="435"/>
      <c r="G19" s="435">
        <v>0</v>
      </c>
      <c r="H19" s="436"/>
    </row>
    <row r="20" spans="1:8" ht="13.5" thickBot="1">
      <c r="A20" s="237" t="s">
        <v>293</v>
      </c>
      <c r="B20" s="238"/>
      <c r="C20" s="437">
        <f aca="true" t="shared" si="0" ref="C20:H20">SUM(C10:C19)</f>
        <v>95238224</v>
      </c>
      <c r="D20" s="437">
        <f t="shared" si="0"/>
        <v>95238224</v>
      </c>
      <c r="E20" s="437">
        <f t="shared" si="0"/>
        <v>95238224</v>
      </c>
      <c r="F20" s="437">
        <f t="shared" si="0"/>
        <v>0</v>
      </c>
      <c r="G20" s="437">
        <f t="shared" si="0"/>
        <v>0</v>
      </c>
      <c r="H20" s="437">
        <f t="shared" si="0"/>
        <v>0</v>
      </c>
    </row>
    <row r="22" ht="7.5" customHeight="1"/>
    <row r="23" spans="1:8" ht="13.5" thickBot="1">
      <c r="A23" s="1217" t="s">
        <v>165</v>
      </c>
      <c r="B23" s="1217"/>
      <c r="C23" s="1217"/>
      <c r="D23" s="1217"/>
      <c r="E23" s="1217"/>
      <c r="F23" s="1217"/>
      <c r="G23" s="1217"/>
      <c r="H23" s="370" t="s">
        <v>267</v>
      </c>
    </row>
    <row r="24" spans="1:8" ht="13.5" customHeight="1" thickBot="1">
      <c r="A24" s="1360" t="s">
        <v>274</v>
      </c>
      <c r="B24" s="1361"/>
      <c r="C24" s="1361"/>
      <c r="D24" s="1364" t="s">
        <v>1312</v>
      </c>
      <c r="E24" s="1351" t="s">
        <v>251</v>
      </c>
      <c r="F24" s="1351"/>
      <c r="G24" s="1351"/>
      <c r="H24" s="1352"/>
    </row>
    <row r="25" spans="1:8" ht="13.5" thickBot="1">
      <c r="A25" s="1362"/>
      <c r="B25" s="1363"/>
      <c r="C25" s="1363"/>
      <c r="D25" s="1365"/>
      <c r="E25" s="385" t="s">
        <v>927</v>
      </c>
      <c r="F25" s="746" t="s">
        <v>965</v>
      </c>
      <c r="G25" s="746" t="s">
        <v>1311</v>
      </c>
      <c r="H25" s="614" t="s">
        <v>252</v>
      </c>
    </row>
    <row r="26" spans="1:9" ht="13.5" thickBot="1">
      <c r="A26" s="1357" t="s">
        <v>418</v>
      </c>
      <c r="B26" s="1358"/>
      <c r="C26" s="1359"/>
      <c r="D26" s="440">
        <f>SUM(D27:D50)</f>
        <v>60111745</v>
      </c>
      <c r="E26" s="440">
        <f>SUM(E27:E50)</f>
        <v>60111745</v>
      </c>
      <c r="F26" s="440">
        <f>SUM(F27:F48)</f>
        <v>0</v>
      </c>
      <c r="G26" s="440">
        <f>SUM(G27:G48)</f>
        <v>0</v>
      </c>
      <c r="H26" s="90">
        <f>SUM(H27:H48)</f>
        <v>0</v>
      </c>
      <c r="I26" s="140"/>
    </row>
    <row r="27" spans="1:9" ht="12.75">
      <c r="A27" s="1382" t="s">
        <v>1649</v>
      </c>
      <c r="B27" s="1383"/>
      <c r="C27" s="1384"/>
      <c r="D27" s="1180">
        <v>755</v>
      </c>
      <c r="E27" s="1180">
        <v>755</v>
      </c>
      <c r="F27" s="442"/>
      <c r="G27" s="442"/>
      <c r="H27" s="443"/>
      <c r="I27" s="140"/>
    </row>
    <row r="28" spans="1:9" ht="12.75">
      <c r="A28" s="1342" t="s">
        <v>1650</v>
      </c>
      <c r="B28" s="1343"/>
      <c r="C28" s="1344"/>
      <c r="D28" s="1180">
        <v>2871</v>
      </c>
      <c r="E28" s="1180">
        <v>2871</v>
      </c>
      <c r="F28" s="442"/>
      <c r="G28" s="442"/>
      <c r="H28" s="443"/>
      <c r="I28" s="140"/>
    </row>
    <row r="29" spans="1:9" ht="12.75">
      <c r="A29" s="1342" t="s">
        <v>1650</v>
      </c>
      <c r="B29" s="1343"/>
      <c r="C29" s="1344"/>
      <c r="D29" s="1180">
        <v>9187</v>
      </c>
      <c r="E29" s="1180">
        <v>9187</v>
      </c>
      <c r="F29" s="442"/>
      <c r="G29" s="442"/>
      <c r="H29" s="443"/>
      <c r="I29" s="140"/>
    </row>
    <row r="30" spans="1:9" s="83" customFormat="1" ht="12.75">
      <c r="A30" s="1342" t="s">
        <v>1650</v>
      </c>
      <c r="B30" s="1343"/>
      <c r="C30" s="1344"/>
      <c r="D30" s="1180">
        <v>3088</v>
      </c>
      <c r="E30" s="1180">
        <v>3088</v>
      </c>
      <c r="F30" s="441"/>
      <c r="G30" s="441"/>
      <c r="H30" s="444"/>
      <c r="I30" s="445"/>
    </row>
    <row r="31" spans="1:9" s="83" customFormat="1" ht="12.75">
      <c r="A31" s="1342" t="s">
        <v>1651</v>
      </c>
      <c r="B31" s="1343"/>
      <c r="C31" s="1344"/>
      <c r="D31" s="1180">
        <v>4800</v>
      </c>
      <c r="E31" s="1180">
        <v>4800</v>
      </c>
      <c r="F31" s="441"/>
      <c r="G31" s="441"/>
      <c r="H31" s="444"/>
      <c r="I31" s="445"/>
    </row>
    <row r="32" spans="1:9" s="83" customFormat="1" ht="12.75">
      <c r="A32" s="1342" t="s">
        <v>1656</v>
      </c>
      <c r="B32" s="1343"/>
      <c r="C32" s="1344"/>
      <c r="D32" s="1180">
        <v>15778</v>
      </c>
      <c r="E32" s="1180">
        <v>15778</v>
      </c>
      <c r="F32" s="441"/>
      <c r="G32" s="441"/>
      <c r="H32" s="444"/>
      <c r="I32" s="445"/>
    </row>
    <row r="33" spans="1:9" s="83" customFormat="1" ht="12.75">
      <c r="A33" s="1342" t="s">
        <v>1649</v>
      </c>
      <c r="B33" s="1343"/>
      <c r="C33" s="1344"/>
      <c r="D33" s="1177">
        <v>3335</v>
      </c>
      <c r="E33" s="1177">
        <v>3335</v>
      </c>
      <c r="F33" s="441"/>
      <c r="G33" s="441"/>
      <c r="H33" s="444"/>
      <c r="I33" s="445"/>
    </row>
    <row r="34" spans="1:9" s="83" customFormat="1" ht="12.75">
      <c r="A34" s="1342" t="s">
        <v>1649</v>
      </c>
      <c r="B34" s="1343"/>
      <c r="C34" s="1344"/>
      <c r="D34" s="1177">
        <v>3666</v>
      </c>
      <c r="E34" s="1177">
        <v>3666</v>
      </c>
      <c r="F34" s="441"/>
      <c r="G34" s="441"/>
      <c r="H34" s="444"/>
      <c r="I34" s="445"/>
    </row>
    <row r="35" spans="1:9" s="83" customFormat="1" ht="12.75">
      <c r="A35" s="1342" t="s">
        <v>1652</v>
      </c>
      <c r="B35" s="1343"/>
      <c r="C35" s="1344"/>
      <c r="D35" s="1180">
        <v>5375</v>
      </c>
      <c r="E35" s="1180">
        <v>5375</v>
      </c>
      <c r="F35" s="441"/>
      <c r="G35" s="441"/>
      <c r="H35" s="444"/>
      <c r="I35" s="445"/>
    </row>
    <row r="36" spans="1:9" s="83" customFormat="1" ht="12.75">
      <c r="A36" s="1342" t="s">
        <v>1652</v>
      </c>
      <c r="B36" s="1343"/>
      <c r="C36" s="1344"/>
      <c r="D36" s="1180">
        <v>3227</v>
      </c>
      <c r="E36" s="1180">
        <v>3227</v>
      </c>
      <c r="F36" s="441"/>
      <c r="G36" s="441"/>
      <c r="H36" s="444"/>
      <c r="I36" s="445"/>
    </row>
    <row r="37" spans="1:9" s="83" customFormat="1" ht="12.75">
      <c r="A37" s="1342" t="s">
        <v>1653</v>
      </c>
      <c r="B37" s="1343"/>
      <c r="C37" s="1344"/>
      <c r="D37" s="1180">
        <v>8016</v>
      </c>
      <c r="E37" s="1180">
        <v>8016</v>
      </c>
      <c r="F37" s="441"/>
      <c r="G37" s="441"/>
      <c r="H37" s="444"/>
      <c r="I37" s="445"/>
    </row>
    <row r="38" spans="1:9" s="83" customFormat="1" ht="12.75">
      <c r="A38" s="1345" t="s">
        <v>1654</v>
      </c>
      <c r="B38" s="1346"/>
      <c r="C38" s="1347"/>
      <c r="D38" s="1180">
        <v>43146</v>
      </c>
      <c r="E38" s="1180">
        <v>43146</v>
      </c>
      <c r="F38" s="441"/>
      <c r="G38" s="441"/>
      <c r="H38" s="444"/>
      <c r="I38" s="445"/>
    </row>
    <row r="39" spans="1:9" s="83" customFormat="1" ht="12.75">
      <c r="A39" s="1345" t="s">
        <v>1655</v>
      </c>
      <c r="B39" s="1346"/>
      <c r="C39" s="1347"/>
      <c r="D39" s="1180">
        <v>38909</v>
      </c>
      <c r="E39" s="1180">
        <v>38909</v>
      </c>
      <c r="F39" s="441"/>
      <c r="G39" s="441"/>
      <c r="H39" s="444"/>
      <c r="I39" s="445"/>
    </row>
    <row r="40" spans="1:9" ht="12.75">
      <c r="A40" s="1348" t="s">
        <v>54</v>
      </c>
      <c r="B40" s="1349"/>
      <c r="C40" s="1350"/>
      <c r="D40" s="453">
        <v>8254835</v>
      </c>
      <c r="E40" s="453">
        <v>8254835</v>
      </c>
      <c r="F40" s="446"/>
      <c r="G40" s="446"/>
      <c r="H40" s="19"/>
      <c r="I40" s="140"/>
    </row>
    <row r="41" spans="1:9" ht="12.75">
      <c r="A41" s="1348" t="s">
        <v>55</v>
      </c>
      <c r="B41" s="1349"/>
      <c r="C41" s="1350"/>
      <c r="D41" s="453">
        <v>326061</v>
      </c>
      <c r="E41" s="453">
        <v>326061</v>
      </c>
      <c r="F41" s="446"/>
      <c r="G41" s="446"/>
      <c r="H41" s="19"/>
      <c r="I41" s="140"/>
    </row>
    <row r="42" spans="1:9" ht="12.75">
      <c r="A42" s="1371" t="s">
        <v>56</v>
      </c>
      <c r="B42" s="1372"/>
      <c r="C42" s="1372"/>
      <c r="D42" s="453">
        <v>719652</v>
      </c>
      <c r="E42" s="453">
        <v>719652</v>
      </c>
      <c r="F42" s="446"/>
      <c r="G42" s="446"/>
      <c r="H42" s="19"/>
      <c r="I42" s="140"/>
    </row>
    <row r="43" spans="1:9" ht="12.75">
      <c r="A43" s="1371" t="s">
        <v>1178</v>
      </c>
      <c r="B43" s="1372"/>
      <c r="C43" s="1372"/>
      <c r="D43" s="453">
        <v>19031</v>
      </c>
      <c r="E43" s="453">
        <v>19031</v>
      </c>
      <c r="F43" s="446"/>
      <c r="G43" s="446"/>
      <c r="H43" s="19"/>
      <c r="I43" s="140"/>
    </row>
    <row r="44" spans="1:9" ht="12.75">
      <c r="A44" s="1338" t="s">
        <v>57</v>
      </c>
      <c r="B44" s="1339"/>
      <c r="C44" s="1339"/>
      <c r="D44" s="454">
        <v>5000</v>
      </c>
      <c r="E44" s="454">
        <v>5000</v>
      </c>
      <c r="F44" s="430"/>
      <c r="G44" s="430"/>
      <c r="H44" s="447"/>
      <c r="I44" s="140"/>
    </row>
    <row r="45" spans="1:9" ht="12.75">
      <c r="A45" s="1336" t="s">
        <v>58</v>
      </c>
      <c r="B45" s="1337"/>
      <c r="C45" s="1337"/>
      <c r="D45" s="455">
        <v>259703</v>
      </c>
      <c r="E45" s="455">
        <v>259703</v>
      </c>
      <c r="F45" s="49"/>
      <c r="G45" s="49"/>
      <c r="H45" s="50"/>
      <c r="I45" s="140"/>
    </row>
    <row r="46" spans="1:9" ht="12.75">
      <c r="A46" s="1336" t="s">
        <v>112</v>
      </c>
      <c r="B46" s="1337"/>
      <c r="C46" s="1337"/>
      <c r="D46" s="455">
        <v>18385</v>
      </c>
      <c r="E46" s="455">
        <v>18385</v>
      </c>
      <c r="F46" s="49"/>
      <c r="G46" s="49"/>
      <c r="H46" s="50"/>
      <c r="I46" s="140"/>
    </row>
    <row r="47" spans="1:9" ht="12.75">
      <c r="A47" s="1336" t="s">
        <v>1177</v>
      </c>
      <c r="B47" s="1337"/>
      <c r="C47" s="1337"/>
      <c r="D47" s="448">
        <v>47972338</v>
      </c>
      <c r="E47" s="448">
        <v>47972338</v>
      </c>
      <c r="F47" s="49"/>
      <c r="G47" s="49"/>
      <c r="H47" s="50"/>
      <c r="I47" s="140"/>
    </row>
    <row r="48" spans="1:9" ht="12.75">
      <c r="A48" s="1353" t="s">
        <v>1190</v>
      </c>
      <c r="B48" s="1354"/>
      <c r="C48" s="1355"/>
      <c r="D48" s="747">
        <v>1567928</v>
      </c>
      <c r="E48" s="747">
        <v>1567928</v>
      </c>
      <c r="F48" s="432"/>
      <c r="G48" s="432"/>
      <c r="H48" s="1197"/>
      <c r="I48" s="140"/>
    </row>
    <row r="49" spans="1:9" ht="12.75">
      <c r="A49" s="1373" t="s">
        <v>1657</v>
      </c>
      <c r="B49" s="1374"/>
      <c r="C49" s="1375"/>
      <c r="D49" s="729">
        <v>28761</v>
      </c>
      <c r="E49" s="729">
        <v>28761</v>
      </c>
      <c r="F49" s="1181"/>
      <c r="G49" s="1181"/>
      <c r="H49" s="1182"/>
      <c r="I49" s="140"/>
    </row>
    <row r="50" spans="1:9" ht="13.5" thickBot="1">
      <c r="A50" s="1331" t="s">
        <v>890</v>
      </c>
      <c r="B50" s="1332"/>
      <c r="C50" s="1333"/>
      <c r="D50" s="731">
        <v>797898</v>
      </c>
      <c r="E50" s="731">
        <v>797898</v>
      </c>
      <c r="F50" s="732"/>
      <c r="G50" s="732"/>
      <c r="H50" s="733"/>
      <c r="I50" s="140"/>
    </row>
    <row r="51" spans="1:9" ht="13.5" thickBot="1">
      <c r="A51" s="1334" t="s">
        <v>51</v>
      </c>
      <c r="B51" s="1335"/>
      <c r="C51" s="1335"/>
      <c r="D51" s="1183">
        <f>SUM(D52:D54)</f>
        <v>430977</v>
      </c>
      <c r="E51" s="1183">
        <f>SUM(E52:E54)</f>
        <v>430977</v>
      </c>
      <c r="F51" s="1184"/>
      <c r="G51" s="451"/>
      <c r="H51" s="452"/>
      <c r="I51" s="140"/>
    </row>
    <row r="52" spans="1:9" ht="12.75">
      <c r="A52" s="1338" t="s">
        <v>52</v>
      </c>
      <c r="B52" s="1339"/>
      <c r="C52" s="1339"/>
      <c r="D52" s="454">
        <v>3000</v>
      </c>
      <c r="E52" s="454">
        <v>3000</v>
      </c>
      <c r="F52" s="1185"/>
      <c r="G52" s="430"/>
      <c r="H52" s="447"/>
      <c r="I52" s="140"/>
    </row>
    <row r="53" spans="1:9" ht="12.75">
      <c r="A53" s="1336" t="s">
        <v>53</v>
      </c>
      <c r="B53" s="1337"/>
      <c r="C53" s="1337"/>
      <c r="D53" s="455">
        <v>350490</v>
      </c>
      <c r="E53" s="455">
        <v>350490</v>
      </c>
      <c r="F53" s="356"/>
      <c r="G53" s="49"/>
      <c r="H53" s="50"/>
      <c r="I53" s="140"/>
    </row>
    <row r="54" spans="1:9" ht="13.5" thickBot="1">
      <c r="A54" s="1369" t="s">
        <v>1176</v>
      </c>
      <c r="B54" s="1370"/>
      <c r="C54" s="1370"/>
      <c r="D54" s="1186">
        <v>77487</v>
      </c>
      <c r="E54" s="1186">
        <v>77487</v>
      </c>
      <c r="F54" s="1187"/>
      <c r="G54" s="449"/>
      <c r="H54" s="450"/>
      <c r="I54" s="140"/>
    </row>
    <row r="55" spans="1:9" ht="13.5" thickBot="1">
      <c r="A55" s="1334" t="s">
        <v>785</v>
      </c>
      <c r="B55" s="1335"/>
      <c r="C55" s="1335"/>
      <c r="D55" s="1183">
        <f>D56</f>
        <v>45000</v>
      </c>
      <c r="E55" s="1183">
        <f>E56</f>
        <v>45000</v>
      </c>
      <c r="F55" s="1183">
        <f>F56</f>
        <v>0</v>
      </c>
      <c r="G55" s="451"/>
      <c r="H55" s="452"/>
      <c r="I55" s="140"/>
    </row>
    <row r="56" spans="1:9" ht="13.5" thickBot="1">
      <c r="A56" s="1338" t="s">
        <v>889</v>
      </c>
      <c r="B56" s="1339"/>
      <c r="C56" s="1339"/>
      <c r="D56" s="454">
        <v>45000</v>
      </c>
      <c r="E56" s="454">
        <v>45000</v>
      </c>
      <c r="F56" s="1185"/>
      <c r="G56" s="430"/>
      <c r="H56" s="447"/>
      <c r="I56" s="140"/>
    </row>
    <row r="57" spans="1:9" ht="13.5" hidden="1" thickBot="1">
      <c r="A57" s="1334" t="s">
        <v>430</v>
      </c>
      <c r="B57" s="1335"/>
      <c r="C57" s="1335"/>
      <c r="D57" s="1183">
        <f>D58</f>
        <v>0</v>
      </c>
      <c r="E57" s="1183">
        <f>E58</f>
        <v>0</v>
      </c>
      <c r="F57" s="1183">
        <f>F58</f>
        <v>0</v>
      </c>
      <c r="G57" s="451"/>
      <c r="H57" s="452"/>
      <c r="I57" s="140"/>
    </row>
    <row r="58" spans="1:9" ht="13.5" hidden="1" thickBot="1">
      <c r="A58" s="1338"/>
      <c r="B58" s="1339"/>
      <c r="C58" s="1339"/>
      <c r="D58" s="454"/>
      <c r="E58" s="454"/>
      <c r="F58" s="1185"/>
      <c r="G58" s="430"/>
      <c r="H58" s="447"/>
      <c r="I58" s="140"/>
    </row>
    <row r="59" spans="1:9" ht="13.5" thickBot="1">
      <c r="A59" s="1334" t="s">
        <v>786</v>
      </c>
      <c r="B59" s="1335"/>
      <c r="C59" s="1335"/>
      <c r="D59" s="1183">
        <f>SUM(D60:D70)</f>
        <v>28261885</v>
      </c>
      <c r="E59" s="1183">
        <f>SUM(E60:E70)</f>
        <v>28261885</v>
      </c>
      <c r="F59" s="1183">
        <f>SUM(F67:F70)</f>
        <v>0</v>
      </c>
      <c r="G59" s="440">
        <f>SUM(G67:G70)</f>
        <v>0</v>
      </c>
      <c r="H59" s="90">
        <f>SUM(H67:H70)</f>
        <v>0</v>
      </c>
      <c r="I59" s="140"/>
    </row>
    <row r="60" spans="1:9" ht="12.75">
      <c r="A60" s="1178" t="s">
        <v>1167</v>
      </c>
      <c r="B60" s="1366" t="s">
        <v>1646</v>
      </c>
      <c r="C60" s="1367"/>
      <c r="D60" s="1188">
        <v>400000</v>
      </c>
      <c r="E60" s="1188">
        <v>400000</v>
      </c>
      <c r="F60" s="1189"/>
      <c r="G60" s="729"/>
      <c r="H60" s="730"/>
      <c r="I60" s="140"/>
    </row>
    <row r="61" spans="1:9" ht="12.75">
      <c r="A61" s="1179" t="s">
        <v>928</v>
      </c>
      <c r="B61" s="1329" t="s">
        <v>1647</v>
      </c>
      <c r="C61" s="1330"/>
      <c r="D61" s="1190">
        <v>1883231</v>
      </c>
      <c r="E61" s="1190">
        <v>1883231</v>
      </c>
      <c r="F61" s="1189"/>
      <c r="G61" s="729"/>
      <c r="H61" s="730"/>
      <c r="I61" s="140"/>
    </row>
    <row r="62" spans="1:9" ht="12.75">
      <c r="A62" s="1179" t="s">
        <v>930</v>
      </c>
      <c r="B62" s="1329" t="s">
        <v>1169</v>
      </c>
      <c r="C62" s="1330"/>
      <c r="D62" s="1190">
        <v>3000000</v>
      </c>
      <c r="E62" s="1191">
        <v>3000000</v>
      </c>
      <c r="F62" s="1189"/>
      <c r="G62" s="729"/>
      <c r="H62" s="730"/>
      <c r="I62" s="140"/>
    </row>
    <row r="63" spans="1:9" ht="12.75">
      <c r="A63" s="1179" t="s">
        <v>930</v>
      </c>
      <c r="B63" s="1329" t="s">
        <v>1169</v>
      </c>
      <c r="C63" s="1330"/>
      <c r="D63" s="1190">
        <v>1000000</v>
      </c>
      <c r="E63" s="1191">
        <v>1000000</v>
      </c>
      <c r="F63" s="1189"/>
      <c r="G63" s="729"/>
      <c r="H63" s="730"/>
      <c r="I63" s="140"/>
    </row>
    <row r="64" spans="1:9" ht="12.75">
      <c r="A64" s="1179" t="s">
        <v>1168</v>
      </c>
      <c r="B64" s="1195" t="s">
        <v>1170</v>
      </c>
      <c r="C64" s="1196"/>
      <c r="D64" s="1192">
        <v>13399690</v>
      </c>
      <c r="E64" s="1193">
        <v>13399690</v>
      </c>
      <c r="F64" s="1189"/>
      <c r="G64" s="729"/>
      <c r="H64" s="730"/>
      <c r="I64" s="140"/>
    </row>
    <row r="65" spans="1:9" ht="12.75">
      <c r="A65" s="1179" t="s">
        <v>1168</v>
      </c>
      <c r="B65" s="1195" t="s">
        <v>1171</v>
      </c>
      <c r="C65" s="1196"/>
      <c r="D65" s="1192">
        <v>4595868</v>
      </c>
      <c r="E65" s="1193">
        <v>4595868</v>
      </c>
      <c r="F65" s="1189"/>
      <c r="G65" s="729"/>
      <c r="H65" s="730"/>
      <c r="I65" s="140"/>
    </row>
    <row r="66" spans="1:9" ht="12.75">
      <c r="A66" s="1179" t="s">
        <v>930</v>
      </c>
      <c r="B66" s="1195" t="s">
        <v>1172</v>
      </c>
      <c r="C66" s="1196"/>
      <c r="D66" s="1192">
        <v>1580415</v>
      </c>
      <c r="E66" s="1193">
        <v>1580415</v>
      </c>
      <c r="F66" s="1194"/>
      <c r="G66" s="612"/>
      <c r="H66" s="613"/>
      <c r="I66" s="140"/>
    </row>
    <row r="67" spans="1:9" ht="12.75">
      <c r="A67" s="1179" t="s">
        <v>930</v>
      </c>
      <c r="B67" s="1195" t="s">
        <v>1173</v>
      </c>
      <c r="C67" s="1196"/>
      <c r="D67" s="1192">
        <v>153900</v>
      </c>
      <c r="E67" s="1193">
        <v>153900</v>
      </c>
      <c r="F67" s="1189"/>
      <c r="G67" s="729"/>
      <c r="H67" s="730"/>
      <c r="I67" s="140"/>
    </row>
    <row r="68" spans="1:9" ht="12.75">
      <c r="A68" s="1179" t="s">
        <v>929</v>
      </c>
      <c r="B68" s="1195" t="s">
        <v>1174</v>
      </c>
      <c r="C68" s="1196"/>
      <c r="D68" s="1192">
        <v>900000</v>
      </c>
      <c r="E68" s="1193">
        <v>900000</v>
      </c>
      <c r="F68" s="1189"/>
      <c r="G68" s="729"/>
      <c r="H68" s="730"/>
      <c r="I68" s="140"/>
    </row>
    <row r="69" spans="1:9" ht="12.75">
      <c r="A69" s="1179" t="s">
        <v>1645</v>
      </c>
      <c r="B69" s="1195" t="s">
        <v>1648</v>
      </c>
      <c r="C69" s="1196"/>
      <c r="D69" s="1192">
        <v>100000</v>
      </c>
      <c r="E69" s="1193">
        <v>100000</v>
      </c>
      <c r="F69" s="1189"/>
      <c r="G69" s="729"/>
      <c r="H69" s="730"/>
      <c r="I69" s="140"/>
    </row>
    <row r="70" spans="1:9" ht="13.5" thickBot="1">
      <c r="A70" s="1336" t="s">
        <v>1175</v>
      </c>
      <c r="B70" s="1337"/>
      <c r="C70" s="1356"/>
      <c r="D70" s="453">
        <v>1248781</v>
      </c>
      <c r="E70" s="453">
        <v>1248781</v>
      </c>
      <c r="F70" s="1194"/>
      <c r="G70" s="612"/>
      <c r="H70" s="613"/>
      <c r="I70" s="140"/>
    </row>
    <row r="71" spans="1:9" ht="13.5" thickBot="1">
      <c r="A71" s="1334" t="s">
        <v>253</v>
      </c>
      <c r="B71" s="1335"/>
      <c r="C71" s="1335"/>
      <c r="D71" s="1183">
        <f>D26+D51+D57+D55+D59</f>
        <v>88849607</v>
      </c>
      <c r="E71" s="1183">
        <f>E26+E51+E57+E55+E59</f>
        <v>88849607</v>
      </c>
      <c r="F71" s="1183">
        <f>F26+F51+F57+F55+F59</f>
        <v>0</v>
      </c>
      <c r="G71" s="440">
        <f>G26+G51+G57+G55+G59</f>
        <v>0</v>
      </c>
      <c r="H71" s="90">
        <f>H26+H51+H57+H55+H59</f>
        <v>0</v>
      </c>
      <c r="I71" s="140"/>
    </row>
    <row r="72" spans="1:9" ht="12.75">
      <c r="A72" s="1368"/>
      <c r="B72" s="1368"/>
      <c r="C72" s="1368"/>
      <c r="D72" s="140"/>
      <c r="E72" s="140"/>
      <c r="F72" s="140"/>
      <c r="G72" s="140"/>
      <c r="H72" s="140"/>
      <c r="I72" s="140"/>
    </row>
    <row r="73" spans="4:9" ht="12.75">
      <c r="D73" s="140"/>
      <c r="E73" s="140"/>
      <c r="F73" s="140"/>
      <c r="G73" s="140"/>
      <c r="H73" s="140"/>
      <c r="I73" s="140"/>
    </row>
    <row r="75" ht="12.75">
      <c r="D75" s="140"/>
    </row>
  </sheetData>
  <sheetProtection/>
  <mergeCells count="53">
    <mergeCell ref="A34:C34"/>
    <mergeCell ref="A35:C35"/>
    <mergeCell ref="A28:C28"/>
    <mergeCell ref="A29:C29"/>
    <mergeCell ref="A30:C30"/>
    <mergeCell ref="A31:C31"/>
    <mergeCell ref="A32:C32"/>
    <mergeCell ref="A33:C33"/>
    <mergeCell ref="A4:H4"/>
    <mergeCell ref="A5:H5"/>
    <mergeCell ref="A8:A9"/>
    <mergeCell ref="B8:B9"/>
    <mergeCell ref="C8:C9"/>
    <mergeCell ref="A7:G7"/>
    <mergeCell ref="E8:H8"/>
    <mergeCell ref="A72:C72"/>
    <mergeCell ref="A54:C54"/>
    <mergeCell ref="A46:C46"/>
    <mergeCell ref="A43:C43"/>
    <mergeCell ref="A51:C51"/>
    <mergeCell ref="A42:C42"/>
    <mergeCell ref="A59:C59"/>
    <mergeCell ref="A71:C71"/>
    <mergeCell ref="A49:C49"/>
    <mergeCell ref="A56:C56"/>
    <mergeCell ref="E24:H24"/>
    <mergeCell ref="A48:C48"/>
    <mergeCell ref="A70:C70"/>
    <mergeCell ref="A26:C26"/>
    <mergeCell ref="A24:C25"/>
    <mergeCell ref="D24:D25"/>
    <mergeCell ref="B60:C60"/>
    <mergeCell ref="B61:C61"/>
    <mergeCell ref="A39:C39"/>
    <mergeCell ref="A27:C27"/>
    <mergeCell ref="A23:G23"/>
    <mergeCell ref="D8:D9"/>
    <mergeCell ref="A44:C44"/>
    <mergeCell ref="A45:C45"/>
    <mergeCell ref="A47:C47"/>
    <mergeCell ref="A36:C36"/>
    <mergeCell ref="A37:C37"/>
    <mergeCell ref="A38:C38"/>
    <mergeCell ref="A41:C41"/>
    <mergeCell ref="A40:C40"/>
    <mergeCell ref="B62:C62"/>
    <mergeCell ref="B63:C63"/>
    <mergeCell ref="A50:C50"/>
    <mergeCell ref="A57:C57"/>
    <mergeCell ref="A53:C53"/>
    <mergeCell ref="A52:C52"/>
    <mergeCell ref="A58:C58"/>
    <mergeCell ref="A55:C55"/>
  </mergeCells>
  <printOptions horizontalCentered="1"/>
  <pageMargins left="0.7480314960629921" right="0.7480314960629921" top="0.21" bottom="0.18" header="0.17" footer="0.16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3">
      <selection activeCell="A1" sqref="A1:E51"/>
    </sheetView>
  </sheetViews>
  <sheetFormatPr defaultColWidth="9.00390625" defaultRowHeight="12.75"/>
  <cols>
    <col min="1" max="1" width="2.625" style="0" customWidth="1"/>
    <col min="2" max="2" width="48.625" style="0" bestFit="1" customWidth="1"/>
    <col min="3" max="3" width="11.875" style="0" customWidth="1"/>
    <col min="4" max="4" width="11.25390625" style="0" customWidth="1"/>
    <col min="5" max="5" width="5.375" style="0" customWidth="1"/>
    <col min="7" max="7" width="12.75390625" style="0" bestFit="1" customWidth="1"/>
  </cols>
  <sheetData>
    <row r="1" spans="1:5" ht="15">
      <c r="A1" s="592" t="s">
        <v>736</v>
      </c>
      <c r="B1" s="593" t="s">
        <v>737</v>
      </c>
      <c r="C1" s="594">
        <f>mérl_!D31</f>
        <v>7669685196</v>
      </c>
      <c r="D1" s="593" t="s">
        <v>267</v>
      </c>
      <c r="E1" s="593"/>
    </row>
    <row r="2" spans="1:5" ht="15">
      <c r="A2" s="592" t="s">
        <v>738</v>
      </c>
      <c r="B2" s="593" t="s">
        <v>739</v>
      </c>
      <c r="C2" s="594">
        <f>mérl_!H31</f>
        <v>4601846683</v>
      </c>
      <c r="D2" s="593" t="s">
        <v>740</v>
      </c>
      <c r="E2" s="593"/>
    </row>
    <row r="3" spans="1:5" ht="24.75">
      <c r="A3" s="592" t="s">
        <v>741</v>
      </c>
      <c r="B3" s="595" t="s">
        <v>742</v>
      </c>
      <c r="C3" s="596">
        <f>mérl_!D19</f>
        <v>3441855763</v>
      </c>
      <c r="D3" s="593" t="s">
        <v>267</v>
      </c>
      <c r="E3" s="597"/>
    </row>
    <row r="4" spans="1:5" ht="15">
      <c r="A4" s="598"/>
      <c r="B4" s="599" t="s">
        <v>743</v>
      </c>
      <c r="C4" s="600"/>
      <c r="D4" s="601"/>
      <c r="E4" s="601"/>
    </row>
    <row r="5" spans="1:4" ht="15">
      <c r="A5" s="598"/>
      <c r="B5" s="599" t="s">
        <v>744</v>
      </c>
      <c r="C5" s="600">
        <f>m_mérl_!D21</f>
        <v>2276992889</v>
      </c>
      <c r="D5" s="599" t="s">
        <v>267</v>
      </c>
    </row>
    <row r="6" spans="1:4" ht="15">
      <c r="A6" s="598"/>
      <c r="B6" s="599" t="s">
        <v>745</v>
      </c>
      <c r="C6" s="600">
        <f>f_mérl_!D21</f>
        <v>1164862874</v>
      </c>
      <c r="D6" s="599" t="s">
        <v>267</v>
      </c>
    </row>
    <row r="7" spans="1:4" ht="15">
      <c r="A7" s="598"/>
      <c r="B7" s="599"/>
      <c r="C7" s="600"/>
      <c r="D7" s="601"/>
    </row>
    <row r="8" spans="1:4" ht="15">
      <c r="A8" s="598"/>
      <c r="B8" s="602" t="s">
        <v>746</v>
      </c>
      <c r="C8" s="603"/>
      <c r="D8" s="601"/>
    </row>
    <row r="9" spans="1:5" ht="15">
      <c r="A9" s="598"/>
      <c r="B9" s="599" t="s">
        <v>747</v>
      </c>
      <c r="C9" s="599"/>
      <c r="D9" s="600">
        <f>mérl_!D8</f>
        <v>1253384042</v>
      </c>
      <c r="E9" s="599" t="s">
        <v>267</v>
      </c>
    </row>
    <row r="10" spans="1:5" ht="15">
      <c r="A10" s="598"/>
      <c r="B10" s="599" t="s">
        <v>748</v>
      </c>
      <c r="C10" s="599"/>
      <c r="D10" s="600">
        <f>mérl_!D9</f>
        <v>1073495706</v>
      </c>
      <c r="E10" s="599" t="s">
        <v>267</v>
      </c>
    </row>
    <row r="11" spans="1:5" ht="15">
      <c r="A11" s="598"/>
      <c r="B11" s="599" t="s">
        <v>749</v>
      </c>
      <c r="C11" s="603"/>
      <c r="D11" s="600">
        <f>mérl_!D10</f>
        <v>522382745</v>
      </c>
      <c r="E11" s="599" t="s">
        <v>267</v>
      </c>
    </row>
    <row r="12" spans="1:7" ht="15">
      <c r="A12" s="598"/>
      <c r="B12" s="599" t="s">
        <v>750</v>
      </c>
      <c r="C12" s="603"/>
      <c r="D12" s="600">
        <f>mérl_!D11</f>
        <v>528125682</v>
      </c>
      <c r="E12" s="599" t="s">
        <v>267</v>
      </c>
      <c r="G12" s="579"/>
    </row>
    <row r="13" spans="1:5" ht="15">
      <c r="A13" s="598"/>
      <c r="B13" s="599" t="s">
        <v>751</v>
      </c>
      <c r="C13" s="603"/>
      <c r="D13" s="600">
        <f>mérl_!D12</f>
        <v>737961</v>
      </c>
      <c r="E13" s="599" t="s">
        <v>267</v>
      </c>
    </row>
    <row r="14" spans="1:5" ht="15">
      <c r="A14" s="604"/>
      <c r="B14" s="599" t="s">
        <v>752</v>
      </c>
      <c r="C14" s="606"/>
      <c r="D14" s="600">
        <f>mérl_!D13</f>
        <v>400000</v>
      </c>
      <c r="E14" s="599" t="s">
        <v>267</v>
      </c>
    </row>
    <row r="15" spans="1:5" ht="15">
      <c r="A15" s="598"/>
      <c r="B15" s="599" t="s">
        <v>753</v>
      </c>
      <c r="C15" s="603"/>
      <c r="D15" s="600">
        <f>mérl_!D14</f>
        <v>63329627</v>
      </c>
      <c r="E15" s="599" t="s">
        <v>267</v>
      </c>
    </row>
    <row r="16" spans="1:5" ht="15">
      <c r="A16" s="598"/>
      <c r="B16" s="602"/>
      <c r="C16" s="607"/>
      <c r="D16" s="601"/>
      <c r="E16" s="601"/>
    </row>
    <row r="17" spans="1:5" ht="24.75">
      <c r="A17" s="592" t="s">
        <v>754</v>
      </c>
      <c r="B17" s="595" t="s">
        <v>755</v>
      </c>
      <c r="C17" s="596">
        <f>mérl_!D30</f>
        <v>4227829433</v>
      </c>
      <c r="D17" s="593" t="s">
        <v>267</v>
      </c>
      <c r="E17" s="597"/>
    </row>
    <row r="18" spans="1:5" ht="15">
      <c r="A18" s="598"/>
      <c r="B18" s="599" t="s">
        <v>743</v>
      </c>
      <c r="C18" s="600"/>
      <c r="D18" s="601"/>
      <c r="E18" s="601"/>
    </row>
    <row r="19" spans="1:5" ht="15">
      <c r="A19" s="598"/>
      <c r="B19" s="599" t="s">
        <v>756</v>
      </c>
      <c r="C19" s="600">
        <f>mérl_!D27</f>
        <v>4227829433</v>
      </c>
      <c r="D19" s="599" t="s">
        <v>267</v>
      </c>
      <c r="E19" s="599"/>
    </row>
    <row r="20" spans="1:5" ht="15">
      <c r="A20" s="598"/>
      <c r="B20" s="599" t="s">
        <v>757</v>
      </c>
      <c r="C20" s="600">
        <f>'[2]mérl_'!$C$31*1000</f>
        <v>0</v>
      </c>
      <c r="D20" s="599" t="s">
        <v>267</v>
      </c>
      <c r="E20" s="599"/>
    </row>
    <row r="21" spans="1:5" ht="15">
      <c r="A21" s="598"/>
      <c r="B21" s="599" t="s">
        <v>758</v>
      </c>
      <c r="C21" s="600">
        <f>'[2]mérl_'!$C$32*1000</f>
        <v>0</v>
      </c>
      <c r="D21" s="599" t="s">
        <v>267</v>
      </c>
      <c r="E21" s="599"/>
    </row>
    <row r="22" spans="1:5" ht="15">
      <c r="A22" s="604"/>
      <c r="B22" s="605"/>
      <c r="C22" s="606"/>
      <c r="D22" s="599"/>
      <c r="E22" s="599"/>
    </row>
    <row r="23" spans="1:5" ht="15">
      <c r="A23" s="598"/>
      <c r="B23" s="602" t="s">
        <v>759</v>
      </c>
      <c r="C23" s="603"/>
      <c r="D23" s="601"/>
      <c r="E23" s="601"/>
    </row>
    <row r="24" spans="1:5" ht="15">
      <c r="A24" s="604"/>
      <c r="B24" s="599" t="s">
        <v>784</v>
      </c>
      <c r="C24" s="608">
        <f>mérl_!D23</f>
        <v>43500865</v>
      </c>
      <c r="D24" s="599" t="s">
        <v>267</v>
      </c>
      <c r="E24" s="599"/>
    </row>
    <row r="25" spans="1:7" ht="15">
      <c r="A25" s="604"/>
      <c r="B25" s="599" t="s">
        <v>760</v>
      </c>
      <c r="C25" s="608">
        <f>mérl_!D21</f>
        <v>0</v>
      </c>
      <c r="D25" s="599" t="s">
        <v>267</v>
      </c>
      <c r="E25" s="599"/>
      <c r="G25" s="579"/>
    </row>
    <row r="26" spans="1:5" ht="15">
      <c r="A26" s="598"/>
      <c r="B26" s="599" t="s">
        <v>761</v>
      </c>
      <c r="C26" s="608">
        <f>mérl_!D22</f>
        <v>3090560001</v>
      </c>
      <c r="D26" s="599" t="s">
        <v>267</v>
      </c>
      <c r="E26" s="599"/>
    </row>
    <row r="27" spans="1:5" ht="15">
      <c r="A27" s="598"/>
      <c r="B27" s="599" t="s">
        <v>762</v>
      </c>
      <c r="C27" s="608">
        <f>mérl_!D25</f>
        <v>1093768567</v>
      </c>
      <c r="D27" s="599" t="s">
        <v>267</v>
      </c>
      <c r="E27" s="599"/>
    </row>
    <row r="28" spans="1:5" ht="15">
      <c r="A28" s="604"/>
      <c r="B28" s="599"/>
      <c r="C28" s="603"/>
      <c r="D28" s="603"/>
      <c r="E28" s="603"/>
    </row>
    <row r="29" spans="1:5" ht="24.75">
      <c r="A29" s="592" t="s">
        <v>763</v>
      </c>
      <c r="B29" s="595" t="s">
        <v>764</v>
      </c>
      <c r="C29" s="596">
        <f>mérl_!H19</f>
        <v>3469874037</v>
      </c>
      <c r="D29" s="593" t="s">
        <v>267</v>
      </c>
      <c r="E29" s="597"/>
    </row>
    <row r="30" spans="1:5" ht="15">
      <c r="A30" s="598"/>
      <c r="B30" s="599" t="s">
        <v>743</v>
      </c>
      <c r="C30" s="600"/>
      <c r="D30" s="601"/>
      <c r="E30" s="601"/>
    </row>
    <row r="31" spans="1:5" ht="15">
      <c r="A31" s="598"/>
      <c r="B31" s="599" t="s">
        <v>765</v>
      </c>
      <c r="C31" s="600">
        <f>m_mérl_!H21</f>
        <v>2199063968</v>
      </c>
      <c r="D31" s="599" t="s">
        <v>267</v>
      </c>
      <c r="E31" s="601"/>
    </row>
    <row r="32" spans="1:5" ht="15">
      <c r="A32" s="604"/>
      <c r="B32" s="599" t="s">
        <v>766</v>
      </c>
      <c r="C32" s="600"/>
      <c r="D32" s="599"/>
      <c r="E32" s="601"/>
    </row>
    <row r="33" spans="1:5" ht="15">
      <c r="A33" s="598"/>
      <c r="B33" s="599" t="s">
        <v>767</v>
      </c>
      <c r="C33" s="600"/>
      <c r="D33" s="600">
        <f>m_mérl_!H10</f>
        <v>933545407</v>
      </c>
      <c r="E33" s="599" t="s">
        <v>267</v>
      </c>
    </row>
    <row r="34" spans="1:5" ht="15">
      <c r="A34" s="598"/>
      <c r="B34" s="599" t="s">
        <v>768</v>
      </c>
      <c r="C34" s="609"/>
      <c r="D34" s="600">
        <f>m_mérl_!H11</f>
        <v>131033722</v>
      </c>
      <c r="E34" s="599" t="s">
        <v>267</v>
      </c>
    </row>
    <row r="35" spans="1:5" ht="15">
      <c r="A35" s="604"/>
      <c r="B35" s="599" t="s">
        <v>769</v>
      </c>
      <c r="C35" s="600"/>
      <c r="D35" s="600">
        <f>m_mérl_!H12</f>
        <v>876558481</v>
      </c>
      <c r="E35" s="599" t="s">
        <v>267</v>
      </c>
    </row>
    <row r="36" spans="1:5" ht="15">
      <c r="A36" s="604"/>
      <c r="B36" s="599" t="s">
        <v>770</v>
      </c>
      <c r="C36" s="600"/>
      <c r="D36" s="600">
        <f>m_mérl_!H13</f>
        <v>5355408</v>
      </c>
      <c r="E36" s="599" t="s">
        <v>267</v>
      </c>
    </row>
    <row r="37" spans="1:5" ht="15">
      <c r="A37" s="604"/>
      <c r="B37" s="599" t="s">
        <v>771</v>
      </c>
      <c r="C37" s="600"/>
      <c r="D37" s="600">
        <f>m_mérl_!H14</f>
        <v>252570950</v>
      </c>
      <c r="E37" s="599" t="s">
        <v>267</v>
      </c>
    </row>
    <row r="38" spans="1:5" ht="15">
      <c r="A38" s="604"/>
      <c r="B38" s="599" t="s">
        <v>772</v>
      </c>
      <c r="C38" s="600">
        <f>f_mérl_!H21</f>
        <v>1270810069</v>
      </c>
      <c r="D38" s="599" t="s">
        <v>267</v>
      </c>
      <c r="E38" s="601"/>
    </row>
    <row r="39" spans="1:5" ht="15">
      <c r="A39" s="604"/>
      <c r="B39" s="599" t="s">
        <v>766</v>
      </c>
      <c r="C39" s="603"/>
      <c r="D39" s="601"/>
      <c r="E39" s="601"/>
    </row>
    <row r="40" spans="1:5" ht="15">
      <c r="A40" s="604"/>
      <c r="B40" s="599" t="s">
        <v>773</v>
      </c>
      <c r="C40" s="603"/>
      <c r="D40" s="600">
        <f>f_mérl_!H10</f>
        <v>850628558</v>
      </c>
      <c r="E40" s="599" t="s">
        <v>267</v>
      </c>
    </row>
    <row r="41" spans="1:5" ht="15">
      <c r="A41" s="604"/>
      <c r="B41" s="599" t="s">
        <v>774</v>
      </c>
      <c r="C41" s="607"/>
      <c r="D41" s="600">
        <f>f_mérl_!H11</f>
        <v>418801511</v>
      </c>
      <c r="E41" s="599" t="s">
        <v>267</v>
      </c>
    </row>
    <row r="42" spans="1:5" ht="15">
      <c r="A42" s="598"/>
      <c r="B42" s="599" t="s">
        <v>775</v>
      </c>
      <c r="C42" s="603"/>
      <c r="D42" s="600">
        <f>f_mérl_!H12</f>
        <v>1380000</v>
      </c>
      <c r="E42" s="599" t="s">
        <v>267</v>
      </c>
    </row>
    <row r="43" spans="1:5" ht="15">
      <c r="A43" s="598"/>
      <c r="B43" s="599"/>
      <c r="C43" s="603"/>
      <c r="D43" s="601"/>
      <c r="E43" s="601"/>
    </row>
    <row r="44" spans="1:7" ht="24.75">
      <c r="A44" s="592" t="s">
        <v>776</v>
      </c>
      <c r="B44" s="595" t="s">
        <v>777</v>
      </c>
      <c r="C44" s="596">
        <f>mérl_!H30</f>
        <v>1131972646</v>
      </c>
      <c r="D44" s="593" t="s">
        <v>267</v>
      </c>
      <c r="E44" s="597"/>
      <c r="G44" s="579"/>
    </row>
    <row r="45" spans="1:5" ht="15">
      <c r="A45" s="598"/>
      <c r="B45" s="599" t="s">
        <v>743</v>
      </c>
      <c r="C45" s="600"/>
      <c r="D45" s="601"/>
      <c r="E45" s="599"/>
    </row>
    <row r="46" spans="1:5" ht="15">
      <c r="A46" s="598"/>
      <c r="B46" s="599" t="s">
        <v>778</v>
      </c>
      <c r="C46" s="600">
        <f>mérl_!H27</f>
        <v>1131972646</v>
      </c>
      <c r="D46" s="599" t="s">
        <v>267</v>
      </c>
      <c r="E46" s="601"/>
    </row>
    <row r="47" spans="1:5" ht="15">
      <c r="A47" s="598"/>
      <c r="B47" s="599" t="s">
        <v>779</v>
      </c>
      <c r="C47" s="603"/>
      <c r="D47" s="600">
        <f>mérl_!H25</f>
        <v>1093768567</v>
      </c>
      <c r="E47" s="599" t="s">
        <v>267</v>
      </c>
    </row>
    <row r="48" spans="1:5" ht="15">
      <c r="A48" s="598"/>
      <c r="B48" s="610" t="s">
        <v>780</v>
      </c>
      <c r="C48" s="603"/>
      <c r="D48" s="600">
        <f>mérl_!H24</f>
        <v>38204079</v>
      </c>
      <c r="E48" s="599" t="s">
        <v>267</v>
      </c>
    </row>
    <row r="49" spans="1:5" ht="15">
      <c r="A49" s="598"/>
      <c r="B49" s="610" t="s">
        <v>781</v>
      </c>
      <c r="C49" s="603"/>
      <c r="D49" s="600">
        <v>0</v>
      </c>
      <c r="E49" s="599" t="s">
        <v>267</v>
      </c>
    </row>
    <row r="50" spans="1:5" ht="15">
      <c r="A50" s="598"/>
      <c r="B50" s="599" t="s">
        <v>782</v>
      </c>
      <c r="C50" s="611">
        <f>'[2]mérl_'!$F$31*1000</f>
        <v>0</v>
      </c>
      <c r="D50" s="599" t="s">
        <v>267</v>
      </c>
      <c r="E50" s="599"/>
    </row>
    <row r="51" spans="1:5" ht="15">
      <c r="A51" s="598"/>
      <c r="B51" s="599" t="s">
        <v>783</v>
      </c>
      <c r="C51" s="611">
        <f>'[2]mérl_'!$F$32*1000</f>
        <v>0</v>
      </c>
      <c r="D51" s="599" t="s">
        <v>267</v>
      </c>
      <c r="E51" s="5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3.875" style="1" customWidth="1"/>
    <col min="2" max="2" width="53.875" style="1" customWidth="1"/>
    <col min="3" max="3" width="15.625" style="1" customWidth="1"/>
    <col min="4" max="16384" width="9.125" style="1" customWidth="1"/>
  </cols>
  <sheetData>
    <row r="1" spans="1:2" ht="12.75">
      <c r="A1" s="2" t="s">
        <v>246</v>
      </c>
      <c r="B1" s="239" t="str">
        <f>'E.mérleg'!C1</f>
        <v>sz. melléklet a     /2024. (V.  .) önkormányzati rendelethez</v>
      </c>
    </row>
    <row r="5" spans="1:3" ht="12.75">
      <c r="A5" s="1385" t="s">
        <v>405</v>
      </c>
      <c r="B5" s="1385"/>
      <c r="C5" s="1385"/>
    </row>
    <row r="6" spans="1:3" ht="12.75">
      <c r="A6" s="1385" t="s">
        <v>1309</v>
      </c>
      <c r="B6" s="1385"/>
      <c r="C6" s="1385"/>
    </row>
    <row r="7" ht="12.75">
      <c r="B7" s="4"/>
    </row>
    <row r="8" ht="12.75">
      <c r="B8" s="4"/>
    </row>
    <row r="10" ht="13.5" thickBot="1">
      <c r="C10" s="371" t="s">
        <v>399</v>
      </c>
    </row>
    <row r="11" spans="2:3" ht="26.25" thickBot="1">
      <c r="B11" s="240" t="s">
        <v>274</v>
      </c>
      <c r="C11" s="241" t="s">
        <v>1313</v>
      </c>
    </row>
    <row r="12" spans="2:3" ht="18" customHeight="1">
      <c r="B12" s="388" t="s">
        <v>733</v>
      </c>
      <c r="C12" s="540">
        <v>59822</v>
      </c>
    </row>
    <row r="13" spans="2:3" ht="18" customHeight="1" hidden="1">
      <c r="B13" s="388" t="s">
        <v>1162</v>
      </c>
      <c r="C13" s="540"/>
    </row>
    <row r="14" spans="2:3" ht="18" customHeight="1">
      <c r="B14" s="539" t="s">
        <v>1603</v>
      </c>
      <c r="C14" s="540">
        <v>37900</v>
      </c>
    </row>
    <row r="15" spans="2:3" ht="18" customHeight="1" thickBot="1">
      <c r="B15" s="388" t="s">
        <v>1602</v>
      </c>
      <c r="C15" s="540">
        <v>5752</v>
      </c>
    </row>
    <row r="16" spans="2:3" ht="18" customHeight="1" hidden="1">
      <c r="B16" s="388" t="s">
        <v>1163</v>
      </c>
      <c r="C16" s="541"/>
    </row>
    <row r="17" spans="2:3" ht="18" customHeight="1" hidden="1">
      <c r="B17" s="388" t="s">
        <v>1164</v>
      </c>
      <c r="C17" s="540"/>
    </row>
    <row r="18" spans="2:3" ht="18" customHeight="1" hidden="1" thickBot="1">
      <c r="B18" s="388" t="s">
        <v>1165</v>
      </c>
      <c r="C18" s="540"/>
    </row>
    <row r="19" spans="2:3" ht="18" customHeight="1" thickBot="1">
      <c r="B19" s="586" t="s">
        <v>220</v>
      </c>
      <c r="C19" s="542">
        <f>SUM(C12:C18)</f>
        <v>103474</v>
      </c>
    </row>
    <row r="20" spans="2:3" ht="12.75">
      <c r="B20" s="242"/>
      <c r="C20" s="242"/>
    </row>
    <row r="21" spans="2:3" ht="12.75">
      <c r="B21" s="243"/>
      <c r="C21" s="243"/>
    </row>
    <row r="22" spans="2:3" ht="12.75">
      <c r="B22" s="243"/>
      <c r="C22" s="243"/>
    </row>
    <row r="26" spans="2:3" ht="12.75">
      <c r="B26" s="95"/>
      <c r="C26" s="95"/>
    </row>
    <row r="27" spans="2:3" ht="12.75">
      <c r="B27" s="95"/>
      <c r="C27" s="95"/>
    </row>
  </sheetData>
  <sheetProtection/>
  <mergeCells count="2">
    <mergeCell ref="A5:C5"/>
    <mergeCell ref="A6:C6"/>
  </mergeCells>
  <printOptions horizontalCentered="1"/>
  <pageMargins left="0.15748031496062992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2:C20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29.25390625" style="222" customWidth="1"/>
    <col min="2" max="2" width="21.375" style="222" customWidth="1"/>
    <col min="3" max="3" width="24.00390625" style="222" customWidth="1"/>
    <col min="4" max="16384" width="9.125" style="222" customWidth="1"/>
  </cols>
  <sheetData>
    <row r="2" spans="1:3" ht="25.5" customHeight="1">
      <c r="A2" s="221" t="s">
        <v>247</v>
      </c>
      <c r="B2" s="1386" t="str">
        <f>'E.mérleg'!C1</f>
        <v>sz. melléklet a     /2024. (V.  .) önkormányzati rendelethez</v>
      </c>
      <c r="C2" s="1386"/>
    </row>
    <row r="6" spans="1:3" ht="33.75" customHeight="1">
      <c r="A6" s="1313" t="s">
        <v>1314</v>
      </c>
      <c r="B6" s="1313"/>
      <c r="C6" s="1313"/>
    </row>
    <row r="7" spans="1:3" ht="12.75">
      <c r="A7" s="1313"/>
      <c r="B7" s="1313"/>
      <c r="C7" s="1313"/>
    </row>
    <row r="11" ht="13.5" thickBot="1">
      <c r="C11" s="695" t="s">
        <v>287</v>
      </c>
    </row>
    <row r="12" spans="1:3" ht="18" customHeight="1" thickBot="1">
      <c r="A12" s="1389" t="s">
        <v>274</v>
      </c>
      <c r="B12" s="1387" t="s">
        <v>884</v>
      </c>
      <c r="C12" s="1388"/>
    </row>
    <row r="13" spans="1:3" ht="18" customHeight="1" thickBot="1">
      <c r="A13" s="1390"/>
      <c r="B13" s="244" t="s">
        <v>268</v>
      </c>
      <c r="C13" s="245" t="s">
        <v>269</v>
      </c>
    </row>
    <row r="14" spans="1:3" ht="18" customHeight="1" hidden="1">
      <c r="A14" s="246" t="s">
        <v>295</v>
      </c>
      <c r="B14" s="247"/>
      <c r="C14" s="322"/>
    </row>
    <row r="15" spans="1:3" ht="18" customHeight="1">
      <c r="A15" s="248"/>
      <c r="B15" s="249"/>
      <c r="C15" s="323"/>
    </row>
    <row r="16" spans="1:3" ht="18" customHeight="1">
      <c r="A16" s="1078" t="s">
        <v>1595</v>
      </c>
      <c r="B16" s="1081">
        <v>3</v>
      </c>
      <c r="C16" s="1082">
        <v>42000</v>
      </c>
    </row>
    <row r="17" spans="1:3" ht="18" customHeight="1">
      <c r="A17" s="1083" t="s">
        <v>1596</v>
      </c>
      <c r="B17" s="1081">
        <v>4</v>
      </c>
      <c r="C17" s="1084">
        <v>6500</v>
      </c>
    </row>
    <row r="18" spans="1:3" ht="18" customHeight="1">
      <c r="A18" s="1083" t="s">
        <v>279</v>
      </c>
      <c r="B18" s="1081">
        <v>1</v>
      </c>
      <c r="C18" s="1085">
        <v>100000</v>
      </c>
    </row>
    <row r="19" spans="1:3" ht="18" customHeight="1" thickBot="1">
      <c r="A19" s="250" t="s">
        <v>293</v>
      </c>
      <c r="B19" s="251">
        <f>SUM(B14:B18)</f>
        <v>8</v>
      </c>
      <c r="C19" s="252">
        <f>SUM(C14:C18)</f>
        <v>148500</v>
      </c>
    </row>
    <row r="20" spans="2:3" ht="12.75">
      <c r="B20" s="221"/>
      <c r="C20" s="221"/>
    </row>
  </sheetData>
  <sheetProtection/>
  <mergeCells count="5">
    <mergeCell ref="B2:C2"/>
    <mergeCell ref="B12:C12"/>
    <mergeCell ref="A6:C6"/>
    <mergeCell ref="A7:C7"/>
    <mergeCell ref="A12:A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40"/>
  <sheetViews>
    <sheetView zoomScalePageLayoutView="0" workbookViewId="0" topLeftCell="A14">
      <selection activeCell="A4" sqref="A4:C4"/>
    </sheetView>
  </sheetViews>
  <sheetFormatPr defaultColWidth="9.00390625" defaultRowHeight="12.75"/>
  <cols>
    <col min="1" max="1" width="4.75390625" style="178" bestFit="1" customWidth="1"/>
    <col min="2" max="2" width="65.00390625" style="5" customWidth="1"/>
    <col min="3" max="5" width="13.75390625" style="5" customWidth="1"/>
    <col min="6" max="16384" width="9.125" style="5" customWidth="1"/>
  </cols>
  <sheetData>
    <row r="1" spans="1:2" ht="12.75">
      <c r="A1" s="177" t="s">
        <v>117</v>
      </c>
      <c r="B1" s="5" t="str">
        <f>'E.mérleg'!C1</f>
        <v>sz. melléklet a     /2024. (V.  .) önkormányzati rendelethez</v>
      </c>
    </row>
    <row r="4" spans="1:5" ht="12.75">
      <c r="A4" s="1391" t="s">
        <v>1315</v>
      </c>
      <c r="B4" s="1392"/>
      <c r="C4" s="1392"/>
      <c r="D4" s="32"/>
      <c r="E4" s="32"/>
    </row>
    <row r="6" ht="13.5" thickBot="1">
      <c r="C6" s="370" t="s">
        <v>399</v>
      </c>
    </row>
    <row r="7" spans="1:3" ht="13.5" customHeight="1">
      <c r="A7" s="1250" t="s">
        <v>113</v>
      </c>
      <c r="B7" s="1252" t="s">
        <v>274</v>
      </c>
      <c r="C7" s="1254" t="s">
        <v>1151</v>
      </c>
    </row>
    <row r="8" spans="1:3" ht="13.5" customHeight="1" thickBot="1">
      <c r="A8" s="1251"/>
      <c r="B8" s="1253"/>
      <c r="C8" s="1255"/>
    </row>
    <row r="9" spans="1:3" ht="15" customHeight="1">
      <c r="A9" s="878" t="s">
        <v>33</v>
      </c>
      <c r="B9" s="881" t="s">
        <v>644</v>
      </c>
      <c r="C9" s="891">
        <f>'eredmk.int.'!J11</f>
        <v>689988523</v>
      </c>
    </row>
    <row r="10" spans="1:5" ht="15" customHeight="1">
      <c r="A10" s="757" t="s">
        <v>34</v>
      </c>
      <c r="B10" s="882" t="s">
        <v>645</v>
      </c>
      <c r="C10" s="892">
        <f>'eredmk.int.'!J12</f>
        <v>310210160</v>
      </c>
      <c r="D10" s="216"/>
      <c r="E10" s="217"/>
    </row>
    <row r="11" spans="1:5" ht="15" customHeight="1" thickBot="1">
      <c r="A11" s="879" t="s">
        <v>35</v>
      </c>
      <c r="B11" s="883" t="s">
        <v>646</v>
      </c>
      <c r="C11" s="893">
        <f>'eredmk.int.'!J13</f>
        <v>38703644</v>
      </c>
      <c r="D11" s="216"/>
      <c r="E11" s="217"/>
    </row>
    <row r="12" spans="1:5" ht="15" customHeight="1" thickBot="1">
      <c r="A12" s="880" t="s">
        <v>36</v>
      </c>
      <c r="B12" s="884" t="s">
        <v>647</v>
      </c>
      <c r="C12" s="220">
        <f>'eredmk.int.'!J14</f>
        <v>1038902327</v>
      </c>
      <c r="D12" s="216"/>
      <c r="E12" s="217"/>
    </row>
    <row r="13" spans="1:5" ht="15" customHeight="1">
      <c r="A13" s="878" t="s">
        <v>40</v>
      </c>
      <c r="B13" s="881" t="s">
        <v>648</v>
      </c>
      <c r="C13" s="891">
        <f>'eredmk.int.'!J15</f>
        <v>1377795748</v>
      </c>
      <c r="D13" s="218"/>
      <c r="E13" s="219"/>
    </row>
    <row r="14" spans="1:5" ht="15" customHeight="1">
      <c r="A14" s="757" t="s">
        <v>41</v>
      </c>
      <c r="B14" s="882" t="s">
        <v>649</v>
      </c>
      <c r="C14" s="892">
        <f>'eredmk.int.'!J16</f>
        <v>46366405</v>
      </c>
      <c r="D14" s="216"/>
      <c r="E14" s="217"/>
    </row>
    <row r="15" spans="1:5" ht="15" customHeight="1">
      <c r="A15" s="757" t="s">
        <v>42</v>
      </c>
      <c r="B15" s="882" t="s">
        <v>650</v>
      </c>
      <c r="C15" s="892">
        <f>'eredmk.int.'!J17</f>
        <v>61055184</v>
      </c>
      <c r="D15" s="216"/>
      <c r="E15" s="217"/>
    </row>
    <row r="16" spans="1:5" ht="15" customHeight="1" thickBot="1">
      <c r="A16" s="879" t="s">
        <v>43</v>
      </c>
      <c r="B16" s="883" t="s">
        <v>651</v>
      </c>
      <c r="C16" s="890">
        <f>'eredmk.int.'!J18</f>
        <v>26561832</v>
      </c>
      <c r="D16" s="218"/>
      <c r="E16" s="219"/>
    </row>
    <row r="17" spans="1:5" ht="15" customHeight="1" thickBot="1">
      <c r="A17" s="880" t="s">
        <v>107</v>
      </c>
      <c r="B17" s="884" t="s">
        <v>652</v>
      </c>
      <c r="C17" s="220">
        <f>'eredmk.int.'!J19</f>
        <v>2435011185</v>
      </c>
      <c r="D17" s="216"/>
      <c r="E17" s="217"/>
    </row>
    <row r="18" spans="1:5" ht="15" customHeight="1">
      <c r="A18" s="878" t="s">
        <v>108</v>
      </c>
      <c r="B18" s="881" t="s">
        <v>653</v>
      </c>
      <c r="C18" s="890">
        <f>'eredmk.int.'!J20</f>
        <v>194029596</v>
      </c>
      <c r="D18" s="216"/>
      <c r="E18" s="217"/>
    </row>
    <row r="19" spans="1:5" ht="15" customHeight="1">
      <c r="A19" s="757" t="s">
        <v>44</v>
      </c>
      <c r="B19" s="882" t="s">
        <v>654</v>
      </c>
      <c r="C19" s="894">
        <f>'eredmk.int.'!J21</f>
        <v>292930768</v>
      </c>
      <c r="D19" s="216"/>
      <c r="E19" s="217"/>
    </row>
    <row r="20" spans="1:5" ht="15" customHeight="1" thickBot="1">
      <c r="A20" s="879" t="s">
        <v>110</v>
      </c>
      <c r="B20" s="883" t="s">
        <v>655</v>
      </c>
      <c r="C20" s="890">
        <f>'eredmk.int.'!J23</f>
        <v>2948533381</v>
      </c>
      <c r="D20" s="216"/>
      <c r="E20" s="217"/>
    </row>
    <row r="21" spans="1:5" ht="15" customHeight="1" thickBot="1">
      <c r="A21" s="880" t="s">
        <v>45</v>
      </c>
      <c r="B21" s="884" t="s">
        <v>656</v>
      </c>
      <c r="C21" s="220">
        <f>'eredmk.int.'!J24</f>
        <v>503713176</v>
      </c>
      <c r="D21" s="528"/>
      <c r="E21" s="219"/>
    </row>
    <row r="22" spans="1:5" ht="15" customHeight="1">
      <c r="A22" s="878" t="s">
        <v>46</v>
      </c>
      <c r="B22" s="881" t="s">
        <v>657</v>
      </c>
      <c r="C22" s="891">
        <f>'eredmk.int.'!J25</f>
        <v>799551555</v>
      </c>
      <c r="D22" s="529"/>
      <c r="E22" s="217"/>
    </row>
    <row r="23" spans="1:5" ht="15" customHeight="1">
      <c r="A23" s="757" t="s">
        <v>47</v>
      </c>
      <c r="B23" s="882" t="s">
        <v>658</v>
      </c>
      <c r="C23" s="892">
        <f>'eredmk.int.'!J26</f>
        <v>148316125</v>
      </c>
      <c r="D23" s="529"/>
      <c r="E23" s="217"/>
    </row>
    <row r="24" spans="1:5" ht="15" customHeight="1" thickBot="1">
      <c r="A24" s="879" t="s">
        <v>48</v>
      </c>
      <c r="B24" s="883" t="s">
        <v>659</v>
      </c>
      <c r="C24" s="890">
        <f>'eredmk.int.'!J27</f>
        <v>133410992</v>
      </c>
      <c r="D24" s="529"/>
      <c r="E24" s="217"/>
    </row>
    <row r="25" spans="1:5" ht="15" customHeight="1" thickBot="1">
      <c r="A25" s="880" t="s">
        <v>49</v>
      </c>
      <c r="B25" s="884" t="s">
        <v>660</v>
      </c>
      <c r="C25" s="220">
        <f>'eredmk.int.'!J28</f>
        <v>1081278672</v>
      </c>
      <c r="D25" s="529"/>
      <c r="E25" s="217"/>
    </row>
    <row r="26" spans="1:5" ht="15" customHeight="1" thickBot="1">
      <c r="A26" s="886" t="s">
        <v>515</v>
      </c>
      <c r="B26" s="887" t="s">
        <v>661</v>
      </c>
      <c r="C26" s="885">
        <f>'eredmk.int.'!J29</f>
        <v>219858710</v>
      </c>
      <c r="D26" s="528"/>
      <c r="E26" s="219"/>
    </row>
    <row r="27" spans="1:5" ht="15" customHeight="1" thickBot="1">
      <c r="A27" s="880" t="s">
        <v>517</v>
      </c>
      <c r="B27" s="884" t="s">
        <v>662</v>
      </c>
      <c r="C27" s="220">
        <f>'eredmk.int.'!J30</f>
        <v>762546604</v>
      </c>
      <c r="D27" s="529"/>
      <c r="E27" s="217"/>
    </row>
    <row r="28" spans="1:5" ht="15" customHeight="1" thickBot="1">
      <c r="A28" s="880" t="s">
        <v>205</v>
      </c>
      <c r="B28" s="884" t="s">
        <v>663</v>
      </c>
      <c r="C28" s="220">
        <f>'eredmk.int.'!J31</f>
        <v>-16715666</v>
      </c>
      <c r="D28" s="529"/>
      <c r="E28" s="217"/>
    </row>
    <row r="29" spans="1:5" ht="15" customHeight="1">
      <c r="A29" s="878" t="s">
        <v>522</v>
      </c>
      <c r="B29" s="881" t="s">
        <v>664</v>
      </c>
      <c r="C29" s="891">
        <f>'eredmk.int.'!J32</f>
        <v>247328</v>
      </c>
      <c r="D29" s="529"/>
      <c r="E29" s="217"/>
    </row>
    <row r="30" spans="1:5" ht="15" customHeight="1">
      <c r="A30" s="757" t="s">
        <v>524</v>
      </c>
      <c r="B30" s="882" t="s">
        <v>665</v>
      </c>
      <c r="C30" s="892">
        <f>'eredmk.int.'!J33</f>
        <v>0</v>
      </c>
      <c r="D30" s="528"/>
      <c r="E30" s="219"/>
    </row>
    <row r="31" spans="1:5" ht="15" customHeight="1" thickBot="1">
      <c r="A31" s="879" t="s">
        <v>526</v>
      </c>
      <c r="B31" s="883" t="s">
        <v>666</v>
      </c>
      <c r="C31" s="890">
        <f>'eredmk.int.'!J34</f>
        <v>0</v>
      </c>
      <c r="D31" s="528"/>
      <c r="E31" s="219"/>
    </row>
    <row r="32" spans="1:5" ht="15" customHeight="1" thickBot="1">
      <c r="A32" s="880" t="s">
        <v>528</v>
      </c>
      <c r="B32" s="884" t="s">
        <v>667</v>
      </c>
      <c r="C32" s="220">
        <f>'eredmk.int.'!J35</f>
        <v>2966964892</v>
      </c>
      <c r="D32" s="528"/>
      <c r="E32" s="219"/>
    </row>
    <row r="33" spans="1:5" ht="12.75">
      <c r="A33" s="888">
        <v>35</v>
      </c>
      <c r="B33" s="889" t="s">
        <v>668</v>
      </c>
      <c r="C33" s="891">
        <f>'eredmk.int.'!J36</f>
        <v>986</v>
      </c>
      <c r="D33" s="529"/>
      <c r="E33" s="217"/>
    </row>
    <row r="34" spans="1:5" ht="15" customHeight="1">
      <c r="A34" s="757" t="s">
        <v>535</v>
      </c>
      <c r="B34" s="882" t="s">
        <v>1103</v>
      </c>
      <c r="C34" s="892">
        <f>'eredmk.int.'!J37</f>
        <v>-181</v>
      </c>
      <c r="D34" s="529"/>
      <c r="E34" s="217"/>
    </row>
    <row r="35" spans="1:5" ht="15" customHeight="1">
      <c r="A35" s="757" t="s">
        <v>538</v>
      </c>
      <c r="B35" s="882" t="s">
        <v>669</v>
      </c>
      <c r="C35" s="892">
        <f>'eredmk.int.'!J38</f>
        <v>613143</v>
      </c>
      <c r="D35" s="529"/>
      <c r="E35" s="217"/>
    </row>
    <row r="36" spans="1:5" ht="15" customHeight="1" thickBot="1">
      <c r="A36" s="879" t="s">
        <v>541</v>
      </c>
      <c r="B36" s="883" t="s">
        <v>1104</v>
      </c>
      <c r="C36" s="894">
        <f>'eredmk.int.'!J39</f>
        <v>539598</v>
      </c>
      <c r="D36" s="528"/>
      <c r="E36" s="219"/>
    </row>
    <row r="37" spans="1:5" ht="15" customHeight="1" thickBot="1">
      <c r="A37" s="880" t="s">
        <v>543</v>
      </c>
      <c r="B37" s="884" t="s">
        <v>670</v>
      </c>
      <c r="C37" s="220">
        <f>'eredmk.int.'!J40</f>
        <v>613948</v>
      </c>
      <c r="D37" s="529"/>
      <c r="E37" s="217"/>
    </row>
    <row r="38" spans="1:5" ht="15" customHeight="1" thickBot="1">
      <c r="A38" s="886" t="s">
        <v>545</v>
      </c>
      <c r="B38" s="887" t="s">
        <v>671</v>
      </c>
      <c r="C38" s="885">
        <f>'eredmk.int.'!J41</f>
        <v>1152560</v>
      </c>
      <c r="D38" s="529"/>
      <c r="E38" s="217"/>
    </row>
    <row r="39" spans="1:5" ht="15" customHeight="1" thickBot="1">
      <c r="A39" s="880" t="s">
        <v>546</v>
      </c>
      <c r="B39" s="884" t="s">
        <v>1105</v>
      </c>
      <c r="C39" s="220">
        <f>'eredmk.int.'!J42</f>
        <v>-17082286</v>
      </c>
      <c r="D39" s="529"/>
      <c r="E39" s="217"/>
    </row>
    <row r="40" spans="3:4" ht="18" customHeight="1">
      <c r="C40" s="233"/>
      <c r="D40" s="233"/>
    </row>
    <row r="41" ht="18" customHeight="1"/>
    <row r="42" ht="18" customHeight="1"/>
    <row r="43" ht="18" customHeight="1"/>
    <row r="44" ht="18" customHeight="1"/>
  </sheetData>
  <sheetProtection/>
  <mergeCells count="4">
    <mergeCell ref="A7:A8"/>
    <mergeCell ref="B7:B8"/>
    <mergeCell ref="C7:C8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J43"/>
  <sheetViews>
    <sheetView zoomScalePageLayoutView="0" workbookViewId="0" topLeftCell="A14">
      <selection activeCell="C20" sqref="C20"/>
    </sheetView>
  </sheetViews>
  <sheetFormatPr defaultColWidth="9.00390625" defaultRowHeight="12.75"/>
  <cols>
    <col min="1" max="1" width="7.125" style="5" customWidth="1"/>
    <col min="2" max="2" width="61.25390625" style="5" bestFit="1" customWidth="1"/>
    <col min="3" max="3" width="12.875" style="5" customWidth="1"/>
    <col min="4" max="4" width="9.875" style="5" bestFit="1" customWidth="1"/>
    <col min="5" max="5" width="10.875" style="5" bestFit="1" customWidth="1"/>
    <col min="6" max="6" width="12.625" style="5" customWidth="1"/>
    <col min="7" max="7" width="10.875" style="5" bestFit="1" customWidth="1"/>
    <col min="8" max="8" width="12.625" style="5" customWidth="1"/>
    <col min="9" max="9" width="11.875" style="233" bestFit="1" customWidth="1"/>
    <col min="10" max="10" width="12.625" style="5" customWidth="1"/>
    <col min="11" max="16384" width="9.125" style="5" customWidth="1"/>
  </cols>
  <sheetData>
    <row r="1" spans="2:3" ht="12.75">
      <c r="B1" s="6" t="s">
        <v>118</v>
      </c>
      <c r="C1" s="5" t="str">
        <f>b_k_ré!C1</f>
        <v>sz. melléklet a     /2024. (V.  .) önkormányzati rendelethez</v>
      </c>
    </row>
    <row r="2" ht="12.75">
      <c r="B2" s="6"/>
    </row>
    <row r="4" spans="1:10" ht="12.75">
      <c r="A4" s="1215" t="s">
        <v>1316</v>
      </c>
      <c r="B4" s="1215"/>
      <c r="C4" s="1215"/>
      <c r="D4" s="1215"/>
      <c r="E4" s="1215"/>
      <c r="F4" s="1215"/>
      <c r="G4" s="1215"/>
      <c r="H4" s="1215"/>
      <c r="I4" s="1215"/>
      <c r="J4" s="1215"/>
    </row>
    <row r="5" spans="1:10" ht="12.75">
      <c r="A5" s="7"/>
      <c r="B5" s="7"/>
      <c r="C5" s="7"/>
      <c r="D5" s="7"/>
      <c r="E5" s="7"/>
      <c r="F5" s="7"/>
      <c r="G5" s="7"/>
      <c r="H5" s="7"/>
      <c r="I5" s="678"/>
      <c r="J5" s="7"/>
    </row>
    <row r="6" spans="1:10" ht="12.75">
      <c r="A6" s="7"/>
      <c r="B6" s="7"/>
      <c r="C6" s="7"/>
      <c r="D6" s="7"/>
      <c r="E6" s="7"/>
      <c r="F6" s="7"/>
      <c r="G6" s="7"/>
      <c r="H6" s="7"/>
      <c r="I6" s="678"/>
      <c r="J6" s="7"/>
    </row>
    <row r="7" ht="13.5" thickBot="1">
      <c r="J7" s="380" t="s">
        <v>399</v>
      </c>
    </row>
    <row r="8" spans="3:10" ht="39" customHeight="1" thickBot="1">
      <c r="C8" s="1396" t="s">
        <v>480</v>
      </c>
      <c r="D8" s="1397"/>
      <c r="E8" s="1397"/>
      <c r="F8" s="1397"/>
      <c r="G8" s="1397"/>
      <c r="H8" s="1398"/>
      <c r="I8" s="1399" t="s">
        <v>479</v>
      </c>
      <c r="J8" s="1226" t="s">
        <v>481</v>
      </c>
    </row>
    <row r="9" spans="1:10" ht="12.75" customHeight="1">
      <c r="A9" s="1250" t="s">
        <v>113</v>
      </c>
      <c r="B9" s="1403" t="s">
        <v>274</v>
      </c>
      <c r="C9" s="1222" t="s">
        <v>275</v>
      </c>
      <c r="D9" s="1394" t="s">
        <v>248</v>
      </c>
      <c r="E9" s="1225" t="s">
        <v>272</v>
      </c>
      <c r="F9" s="1394" t="s">
        <v>791</v>
      </c>
      <c r="G9" s="1225" t="s">
        <v>397</v>
      </c>
      <c r="H9" s="1394" t="s">
        <v>398</v>
      </c>
      <c r="I9" s="1400"/>
      <c r="J9" s="1401"/>
    </row>
    <row r="10" spans="1:10" ht="29.25" customHeight="1">
      <c r="A10" s="1402"/>
      <c r="B10" s="1404"/>
      <c r="C10" s="1223"/>
      <c r="D10" s="1395"/>
      <c r="E10" s="1393"/>
      <c r="F10" s="1395"/>
      <c r="G10" s="1393"/>
      <c r="H10" s="1395"/>
      <c r="I10" s="1400"/>
      <c r="J10" s="1401"/>
    </row>
    <row r="11" spans="1:10" ht="15" customHeight="1">
      <c r="A11" s="757" t="s">
        <v>33</v>
      </c>
      <c r="B11" s="870" t="s">
        <v>644</v>
      </c>
      <c r="C11" s="871">
        <v>689508523</v>
      </c>
      <c r="D11" s="390"/>
      <c r="E11" s="390"/>
      <c r="F11" s="390">
        <v>480000</v>
      </c>
      <c r="G11" s="390"/>
      <c r="H11" s="390"/>
      <c r="I11" s="853"/>
      <c r="J11" s="854">
        <f>SUM(C11:H11)</f>
        <v>689988523</v>
      </c>
    </row>
    <row r="12" spans="1:10" ht="15" customHeight="1">
      <c r="A12" s="757" t="s">
        <v>34</v>
      </c>
      <c r="B12" s="870" t="s">
        <v>645</v>
      </c>
      <c r="C12" s="871">
        <v>72418705</v>
      </c>
      <c r="D12" s="700">
        <v>11416037</v>
      </c>
      <c r="E12" s="390"/>
      <c r="F12" s="700">
        <v>7548520</v>
      </c>
      <c r="G12" s="700">
        <v>46784160</v>
      </c>
      <c r="H12" s="390">
        <v>172042738</v>
      </c>
      <c r="I12" s="853"/>
      <c r="J12" s="854">
        <f>SUM(C12:H12)</f>
        <v>310210160</v>
      </c>
    </row>
    <row r="13" spans="1:10" ht="15" customHeight="1">
      <c r="A13" s="757" t="s">
        <v>35</v>
      </c>
      <c r="B13" s="870" t="s">
        <v>646</v>
      </c>
      <c r="C13" s="871">
        <v>38703644</v>
      </c>
      <c r="D13" s="390"/>
      <c r="E13" s="390"/>
      <c r="F13" s="390"/>
      <c r="G13" s="390"/>
      <c r="H13" s="390"/>
      <c r="I13" s="853"/>
      <c r="J13" s="854">
        <f>SUM(C13:H13)</f>
        <v>38703644</v>
      </c>
    </row>
    <row r="14" spans="1:10" ht="15" customHeight="1">
      <c r="A14" s="872" t="s">
        <v>36</v>
      </c>
      <c r="B14" s="873" t="s">
        <v>647</v>
      </c>
      <c r="C14" s="232">
        <f aca="true" t="shared" si="0" ref="C14:J14">C11+C12+C13</f>
        <v>800630872</v>
      </c>
      <c r="D14" s="232">
        <f t="shared" si="0"/>
        <v>11416037</v>
      </c>
      <c r="E14" s="232">
        <f t="shared" si="0"/>
        <v>0</v>
      </c>
      <c r="F14" s="232">
        <f t="shared" si="0"/>
        <v>8028520</v>
      </c>
      <c r="G14" s="232">
        <f t="shared" si="0"/>
        <v>46784160</v>
      </c>
      <c r="H14" s="232">
        <f t="shared" si="0"/>
        <v>172042738</v>
      </c>
      <c r="I14" s="851"/>
      <c r="J14" s="232">
        <f t="shared" si="0"/>
        <v>1038902327</v>
      </c>
    </row>
    <row r="15" spans="1:10" ht="15" customHeight="1">
      <c r="A15" s="757" t="s">
        <v>40</v>
      </c>
      <c r="B15" s="870" t="s">
        <v>648</v>
      </c>
      <c r="C15" s="871">
        <v>1207259197</v>
      </c>
      <c r="D15" s="700">
        <v>66720441</v>
      </c>
      <c r="E15" s="390">
        <v>226642757</v>
      </c>
      <c r="F15" s="700">
        <v>265162796</v>
      </c>
      <c r="G15" s="700">
        <v>170831254</v>
      </c>
      <c r="H15" s="700">
        <v>364411319</v>
      </c>
      <c r="I15" s="853">
        <v>-923232016</v>
      </c>
      <c r="J15" s="854">
        <f>SUM(C15:I15)</f>
        <v>1377795748</v>
      </c>
    </row>
    <row r="16" spans="1:10" ht="15" customHeight="1">
      <c r="A16" s="757" t="s">
        <v>41</v>
      </c>
      <c r="B16" s="870" t="s">
        <v>649</v>
      </c>
      <c r="C16" s="871">
        <v>41566405</v>
      </c>
      <c r="D16" s="700"/>
      <c r="E16" s="390"/>
      <c r="F16" s="700">
        <v>4800000</v>
      </c>
      <c r="G16" s="390"/>
      <c r="H16" s="700"/>
      <c r="I16" s="853"/>
      <c r="J16" s="854">
        <f>SUM(C16:H16)</f>
        <v>46366405</v>
      </c>
    </row>
    <row r="17" spans="1:10" ht="15" customHeight="1">
      <c r="A17" s="757" t="s">
        <v>42</v>
      </c>
      <c r="B17" s="870" t="s">
        <v>650</v>
      </c>
      <c r="C17" s="871">
        <v>61055184</v>
      </c>
      <c r="D17" s="390"/>
      <c r="E17" s="390"/>
      <c r="F17" s="390"/>
      <c r="G17" s="700"/>
      <c r="H17" s="700"/>
      <c r="I17" s="853"/>
      <c r="J17" s="854">
        <f>SUM(C17:H17)</f>
        <v>61055184</v>
      </c>
    </row>
    <row r="18" spans="1:10" ht="15" customHeight="1">
      <c r="A18" s="757" t="s">
        <v>43</v>
      </c>
      <c r="B18" s="870" t="s">
        <v>651</v>
      </c>
      <c r="C18" s="871">
        <v>24513048</v>
      </c>
      <c r="D18" s="700">
        <v>21309</v>
      </c>
      <c r="E18" s="700">
        <v>54420</v>
      </c>
      <c r="F18" s="700">
        <v>1198406</v>
      </c>
      <c r="G18" s="700">
        <v>36885</v>
      </c>
      <c r="H18" s="700">
        <v>737764</v>
      </c>
      <c r="I18" s="853"/>
      <c r="J18" s="854">
        <f>SUM(C18:I18)</f>
        <v>26561832</v>
      </c>
    </row>
    <row r="19" spans="1:10" ht="15" customHeight="1">
      <c r="A19" s="872" t="s">
        <v>107</v>
      </c>
      <c r="B19" s="873" t="s">
        <v>652</v>
      </c>
      <c r="C19" s="232">
        <f aca="true" t="shared" si="1" ref="C19:I19">SUM(C15:C18)</f>
        <v>1334393834</v>
      </c>
      <c r="D19" s="232">
        <f t="shared" si="1"/>
        <v>66741750</v>
      </c>
      <c r="E19" s="232">
        <f t="shared" si="1"/>
        <v>226697177</v>
      </c>
      <c r="F19" s="232">
        <f t="shared" si="1"/>
        <v>271161202</v>
      </c>
      <c r="G19" s="232">
        <f t="shared" si="1"/>
        <v>170868139</v>
      </c>
      <c r="H19" s="232">
        <f t="shared" si="1"/>
        <v>365149083</v>
      </c>
      <c r="I19" s="232">
        <f t="shared" si="1"/>
        <v>-923232016</v>
      </c>
      <c r="J19" s="464">
        <f>SUM(C19:H19)</f>
        <v>2435011185</v>
      </c>
    </row>
    <row r="20" spans="1:10" ht="15" customHeight="1">
      <c r="A20" s="757" t="s">
        <v>108</v>
      </c>
      <c r="B20" s="870" t="s">
        <v>653</v>
      </c>
      <c r="C20" s="871">
        <v>13426629</v>
      </c>
      <c r="D20" s="700">
        <v>2371673</v>
      </c>
      <c r="E20" s="700">
        <v>3588178</v>
      </c>
      <c r="F20" s="700">
        <v>2695437</v>
      </c>
      <c r="G20" s="700">
        <v>73090868</v>
      </c>
      <c r="H20" s="700">
        <v>98856811</v>
      </c>
      <c r="I20" s="853"/>
      <c r="J20" s="854">
        <f>SUM(C20:H20)</f>
        <v>194029596</v>
      </c>
    </row>
    <row r="21" spans="1:10" ht="15" customHeight="1">
      <c r="A21" s="757" t="s">
        <v>44</v>
      </c>
      <c r="B21" s="870" t="s">
        <v>654</v>
      </c>
      <c r="C21" s="871">
        <v>148240017</v>
      </c>
      <c r="D21" s="700">
        <v>30225297</v>
      </c>
      <c r="E21" s="700">
        <v>18491377</v>
      </c>
      <c r="F21" s="700">
        <v>25511151</v>
      </c>
      <c r="G21" s="700">
        <v>30635059</v>
      </c>
      <c r="H21" s="700">
        <v>39827867</v>
      </c>
      <c r="I21" s="853"/>
      <c r="J21" s="854">
        <f>SUM(C21:H21)</f>
        <v>292930768</v>
      </c>
    </row>
    <row r="22" spans="1:10" ht="15" customHeight="1">
      <c r="A22" s="757">
        <v>15</v>
      </c>
      <c r="B22" s="870" t="s">
        <v>1331</v>
      </c>
      <c r="C22" s="871">
        <v>187842</v>
      </c>
      <c r="D22" s="700"/>
      <c r="E22" s="700"/>
      <c r="F22" s="700"/>
      <c r="G22" s="700"/>
      <c r="H22" s="700"/>
      <c r="I22" s="853"/>
      <c r="J22" s="854"/>
    </row>
    <row r="23" spans="1:10" ht="15" customHeight="1">
      <c r="A23" s="757" t="s">
        <v>110</v>
      </c>
      <c r="B23" s="870" t="s">
        <v>655</v>
      </c>
      <c r="C23" s="871">
        <v>15016934</v>
      </c>
      <c r="D23" s="700">
        <v>1350628</v>
      </c>
      <c r="E23" s="390"/>
      <c r="F23" s="700">
        <v>127611</v>
      </c>
      <c r="G23" s="700"/>
      <c r="H23" s="390">
        <v>69797</v>
      </c>
      <c r="I23" s="853"/>
      <c r="J23" s="390">
        <f>J18+J19+J21+J20</f>
        <v>2948533381</v>
      </c>
    </row>
    <row r="24" spans="1:10" ht="15" customHeight="1">
      <c r="A24" s="872" t="s">
        <v>45</v>
      </c>
      <c r="B24" s="873" t="s">
        <v>656</v>
      </c>
      <c r="C24" s="232">
        <f aca="true" t="shared" si="2" ref="C24:I24">SUM(C20:C23)</f>
        <v>176871422</v>
      </c>
      <c r="D24" s="232">
        <f t="shared" si="2"/>
        <v>33947598</v>
      </c>
      <c r="E24" s="232">
        <f t="shared" si="2"/>
        <v>22079555</v>
      </c>
      <c r="F24" s="232">
        <f t="shared" si="2"/>
        <v>28334199</v>
      </c>
      <c r="G24" s="232">
        <f t="shared" si="2"/>
        <v>103725927</v>
      </c>
      <c r="H24" s="232">
        <f t="shared" si="2"/>
        <v>138754475</v>
      </c>
      <c r="I24" s="232">
        <f t="shared" si="2"/>
        <v>0</v>
      </c>
      <c r="J24" s="464">
        <f aca="true" t="shared" si="3" ref="J24:J33">SUM(C24:H24)</f>
        <v>503713176</v>
      </c>
    </row>
    <row r="25" spans="1:10" ht="15" customHeight="1">
      <c r="A25" s="757" t="s">
        <v>46</v>
      </c>
      <c r="B25" s="870" t="s">
        <v>657</v>
      </c>
      <c r="C25" s="871">
        <v>68465405</v>
      </c>
      <c r="D25" s="700">
        <v>22786790</v>
      </c>
      <c r="E25" s="700">
        <v>156530565</v>
      </c>
      <c r="F25" s="700">
        <v>183369568</v>
      </c>
      <c r="G25" s="700">
        <v>82672038</v>
      </c>
      <c r="H25" s="700">
        <v>285727189</v>
      </c>
      <c r="I25" s="853"/>
      <c r="J25" s="854">
        <f t="shared" si="3"/>
        <v>799551555</v>
      </c>
    </row>
    <row r="26" spans="1:10" ht="15" customHeight="1">
      <c r="A26" s="757" t="s">
        <v>47</v>
      </c>
      <c r="B26" s="870" t="s">
        <v>658</v>
      </c>
      <c r="C26" s="871">
        <v>43932989</v>
      </c>
      <c r="D26" s="700">
        <v>10978732</v>
      </c>
      <c r="E26" s="700">
        <v>21757814</v>
      </c>
      <c r="F26" s="700">
        <v>31762246</v>
      </c>
      <c r="G26" s="700">
        <v>9408830</v>
      </c>
      <c r="H26" s="700">
        <v>30475514</v>
      </c>
      <c r="I26" s="853"/>
      <c r="J26" s="854">
        <f t="shared" si="3"/>
        <v>148316125</v>
      </c>
    </row>
    <row r="27" spans="1:10" ht="15" customHeight="1">
      <c r="A27" s="757" t="s">
        <v>48</v>
      </c>
      <c r="B27" s="870" t="s">
        <v>659</v>
      </c>
      <c r="C27" s="871">
        <v>13551569</v>
      </c>
      <c r="D27" s="700">
        <v>4048487</v>
      </c>
      <c r="E27" s="700">
        <v>26430467</v>
      </c>
      <c r="F27" s="700">
        <v>30423523</v>
      </c>
      <c r="G27" s="700">
        <v>12052265</v>
      </c>
      <c r="H27" s="700">
        <v>46904681</v>
      </c>
      <c r="I27" s="853"/>
      <c r="J27" s="854">
        <f t="shared" si="3"/>
        <v>133410992</v>
      </c>
    </row>
    <row r="28" spans="1:10" ht="15" customHeight="1">
      <c r="A28" s="872" t="s">
        <v>49</v>
      </c>
      <c r="B28" s="873" t="s">
        <v>660</v>
      </c>
      <c r="C28" s="855">
        <f aca="true" t="shared" si="4" ref="C28:H28">SUM(C25:C27)</f>
        <v>125949963</v>
      </c>
      <c r="D28" s="855">
        <f t="shared" si="4"/>
        <v>37814009</v>
      </c>
      <c r="E28" s="855">
        <f t="shared" si="4"/>
        <v>204718846</v>
      </c>
      <c r="F28" s="855">
        <f t="shared" si="4"/>
        <v>245555337</v>
      </c>
      <c r="G28" s="855">
        <f t="shared" si="4"/>
        <v>104133133</v>
      </c>
      <c r="H28" s="855">
        <f t="shared" si="4"/>
        <v>363107384</v>
      </c>
      <c r="I28" s="851"/>
      <c r="J28" s="464">
        <f t="shared" si="3"/>
        <v>1081278672</v>
      </c>
    </row>
    <row r="29" spans="1:10" ht="15" customHeight="1">
      <c r="A29" s="872" t="s">
        <v>515</v>
      </c>
      <c r="B29" s="873" t="s">
        <v>661</v>
      </c>
      <c r="C29" s="874">
        <v>206470436</v>
      </c>
      <c r="D29" s="855">
        <v>1282003</v>
      </c>
      <c r="E29" s="855">
        <v>721678</v>
      </c>
      <c r="F29" s="855">
        <v>739991</v>
      </c>
      <c r="G29" s="855">
        <v>1609549</v>
      </c>
      <c r="H29" s="855">
        <v>9035053</v>
      </c>
      <c r="I29" s="851"/>
      <c r="J29" s="464">
        <f t="shared" si="3"/>
        <v>219858710</v>
      </c>
    </row>
    <row r="30" spans="1:10" ht="15" customHeight="1">
      <c r="A30" s="872" t="s">
        <v>517</v>
      </c>
      <c r="B30" s="873" t="s">
        <v>662</v>
      </c>
      <c r="C30" s="874">
        <v>1624779350</v>
      </c>
      <c r="D30" s="855">
        <v>5565036</v>
      </c>
      <c r="E30" s="855">
        <v>5647924</v>
      </c>
      <c r="F30" s="855">
        <v>6100641</v>
      </c>
      <c r="G30" s="855">
        <v>12827568</v>
      </c>
      <c r="H30" s="855">
        <v>30858101</v>
      </c>
      <c r="I30" s="851">
        <v>-923232016</v>
      </c>
      <c r="J30" s="464">
        <f>SUM(C30:I30)</f>
        <v>762546604</v>
      </c>
    </row>
    <row r="31" spans="1:10" ht="15" customHeight="1">
      <c r="A31" s="872" t="s">
        <v>205</v>
      </c>
      <c r="B31" s="873" t="s">
        <v>663</v>
      </c>
      <c r="C31" s="232">
        <f aca="true" t="shared" si="5" ref="C31:H31">C14+C19-C24-C28-C29-C30</f>
        <v>953535</v>
      </c>
      <c r="D31" s="232">
        <f t="shared" si="5"/>
        <v>-450859</v>
      </c>
      <c r="E31" s="232">
        <f t="shared" si="5"/>
        <v>-6470826</v>
      </c>
      <c r="F31" s="232">
        <f t="shared" si="5"/>
        <v>-1540446</v>
      </c>
      <c r="G31" s="232">
        <f t="shared" si="5"/>
        <v>-4643878</v>
      </c>
      <c r="H31" s="232">
        <f t="shared" si="5"/>
        <v>-4563192</v>
      </c>
      <c r="I31" s="851"/>
      <c r="J31" s="464">
        <f t="shared" si="3"/>
        <v>-16715666</v>
      </c>
    </row>
    <row r="32" spans="1:10" ht="15" customHeight="1">
      <c r="A32" s="757" t="s">
        <v>522</v>
      </c>
      <c r="B32" s="870" t="s">
        <v>664</v>
      </c>
      <c r="C32" s="871">
        <v>245345</v>
      </c>
      <c r="D32" s="390">
        <v>131</v>
      </c>
      <c r="E32" s="390">
        <v>272</v>
      </c>
      <c r="F32" s="390">
        <v>408</v>
      </c>
      <c r="G32" s="390">
        <v>328</v>
      </c>
      <c r="H32" s="390">
        <v>844</v>
      </c>
      <c r="I32" s="853"/>
      <c r="J32" s="854">
        <f t="shared" si="3"/>
        <v>247328</v>
      </c>
    </row>
    <row r="33" spans="1:10" ht="15" customHeight="1">
      <c r="A33" s="757" t="s">
        <v>524</v>
      </c>
      <c r="B33" s="870" t="s">
        <v>665</v>
      </c>
      <c r="C33" s="871"/>
      <c r="D33" s="390"/>
      <c r="E33" s="390"/>
      <c r="F33" s="390"/>
      <c r="G33" s="390"/>
      <c r="H33" s="390"/>
      <c r="I33" s="853"/>
      <c r="J33" s="854">
        <f t="shared" si="3"/>
        <v>0</v>
      </c>
    </row>
    <row r="34" spans="1:10" ht="15" customHeight="1">
      <c r="A34" s="757" t="s">
        <v>526</v>
      </c>
      <c r="B34" s="870" t="s">
        <v>666</v>
      </c>
      <c r="C34" s="871"/>
      <c r="D34" s="390"/>
      <c r="E34" s="390"/>
      <c r="F34" s="390"/>
      <c r="G34" s="390"/>
      <c r="H34" s="390"/>
      <c r="I34" s="853"/>
      <c r="J34" s="854">
        <f>SUM(C34:I34)</f>
        <v>0</v>
      </c>
    </row>
    <row r="35" spans="1:10" ht="15" customHeight="1">
      <c r="A35" s="872" t="s">
        <v>528</v>
      </c>
      <c r="B35" s="873" t="s">
        <v>667</v>
      </c>
      <c r="C35" s="232">
        <f aca="true" t="shared" si="6" ref="C35:H35">SUM(C32:C34)</f>
        <v>245345</v>
      </c>
      <c r="D35" s="232">
        <f t="shared" si="6"/>
        <v>131</v>
      </c>
      <c r="E35" s="232">
        <f t="shared" si="6"/>
        <v>272</v>
      </c>
      <c r="F35" s="232">
        <f t="shared" si="6"/>
        <v>408</v>
      </c>
      <c r="G35" s="232">
        <f t="shared" si="6"/>
        <v>328</v>
      </c>
      <c r="H35" s="232">
        <f t="shared" si="6"/>
        <v>844</v>
      </c>
      <c r="I35" s="851">
        <v>0</v>
      </c>
      <c r="J35" s="232">
        <f>J14+J17+J23-J28-J32-J33-J34</f>
        <v>2966964892</v>
      </c>
    </row>
    <row r="36" spans="1:10" s="320" customFormat="1" ht="15" customHeight="1">
      <c r="A36" s="875">
        <v>35</v>
      </c>
      <c r="B36" s="876" t="s">
        <v>668</v>
      </c>
      <c r="C36" s="877"/>
      <c r="D36" s="390"/>
      <c r="E36" s="390"/>
      <c r="F36" s="390">
        <v>696</v>
      </c>
      <c r="G36" s="390">
        <v>290</v>
      </c>
      <c r="H36" s="390"/>
      <c r="I36" s="853"/>
      <c r="J36" s="854">
        <f>SUM(C36:H36)</f>
        <v>986</v>
      </c>
    </row>
    <row r="37" spans="1:10" ht="12.75">
      <c r="A37" s="757" t="s">
        <v>535</v>
      </c>
      <c r="B37" s="870" t="s">
        <v>1103</v>
      </c>
      <c r="C37" s="871">
        <v>-181</v>
      </c>
      <c r="D37" s="390"/>
      <c r="E37" s="390"/>
      <c r="F37" s="390"/>
      <c r="G37" s="390"/>
      <c r="H37" s="390"/>
      <c r="I37" s="853"/>
      <c r="J37" s="854">
        <f>SUM(C37:H37)</f>
        <v>-181</v>
      </c>
    </row>
    <row r="38" spans="1:10" ht="15" customHeight="1">
      <c r="A38" s="757" t="s">
        <v>538</v>
      </c>
      <c r="B38" s="870" t="s">
        <v>669</v>
      </c>
      <c r="C38" s="871">
        <v>613143</v>
      </c>
      <c r="D38" s="390"/>
      <c r="E38" s="390"/>
      <c r="F38" s="390"/>
      <c r="G38" s="390"/>
      <c r="H38" s="390"/>
      <c r="I38" s="853"/>
      <c r="J38" s="854">
        <f>SUM(C38:H38)</f>
        <v>613143</v>
      </c>
    </row>
    <row r="39" spans="1:10" ht="15" customHeight="1">
      <c r="A39" s="757" t="s">
        <v>541</v>
      </c>
      <c r="B39" s="870" t="s">
        <v>1104</v>
      </c>
      <c r="C39" s="871">
        <v>539598</v>
      </c>
      <c r="D39" s="390"/>
      <c r="E39" s="390"/>
      <c r="F39" s="390"/>
      <c r="G39" s="390"/>
      <c r="H39" s="390"/>
      <c r="I39" s="853"/>
      <c r="J39" s="854">
        <f>SUM(C39:H39)</f>
        <v>539598</v>
      </c>
    </row>
    <row r="40" spans="1:10" ht="15" customHeight="1">
      <c r="A40" s="872" t="s">
        <v>543</v>
      </c>
      <c r="B40" s="873" t="s">
        <v>670</v>
      </c>
      <c r="C40" s="232">
        <f>SUM(C36:C39)-C39</f>
        <v>612962</v>
      </c>
      <c r="D40" s="232">
        <f>SUM(D36:D39)</f>
        <v>0</v>
      </c>
      <c r="E40" s="232">
        <f>SUM(E36:E39)</f>
        <v>0</v>
      </c>
      <c r="F40" s="232">
        <f>SUM(F36:F39)</f>
        <v>696</v>
      </c>
      <c r="G40" s="232">
        <f>SUM(G36:G39)</f>
        <v>290</v>
      </c>
      <c r="H40" s="232">
        <f>SUM(H36:H39)</f>
        <v>0</v>
      </c>
      <c r="I40" s="851"/>
      <c r="J40" s="464">
        <f>SUM(C40:H40)</f>
        <v>613948</v>
      </c>
    </row>
    <row r="41" spans="1:10" ht="15" customHeight="1">
      <c r="A41" s="872" t="s">
        <v>545</v>
      </c>
      <c r="B41" s="873" t="s">
        <v>671</v>
      </c>
      <c r="C41" s="232">
        <f aca="true" t="shared" si="7" ref="C41:H41">C35-C40</f>
        <v>-367617</v>
      </c>
      <c r="D41" s="232">
        <f t="shared" si="7"/>
        <v>131</v>
      </c>
      <c r="E41" s="232">
        <f t="shared" si="7"/>
        <v>272</v>
      </c>
      <c r="F41" s="232">
        <f t="shared" si="7"/>
        <v>-288</v>
      </c>
      <c r="G41" s="232">
        <f t="shared" si="7"/>
        <v>38</v>
      </c>
      <c r="H41" s="232">
        <f t="shared" si="7"/>
        <v>844</v>
      </c>
      <c r="I41" s="851"/>
      <c r="J41" s="232">
        <f>J37+J38+J39</f>
        <v>1152560</v>
      </c>
    </row>
    <row r="42" spans="1:10" ht="15" customHeight="1">
      <c r="A42" s="872" t="s">
        <v>546</v>
      </c>
      <c r="B42" s="873" t="s">
        <v>1105</v>
      </c>
      <c r="C42" s="232">
        <f aca="true" t="shared" si="8" ref="C42:H42">C31+C41</f>
        <v>585918</v>
      </c>
      <c r="D42" s="232">
        <f t="shared" si="8"/>
        <v>-450728</v>
      </c>
      <c r="E42" s="232">
        <f t="shared" si="8"/>
        <v>-6470554</v>
      </c>
      <c r="F42" s="232">
        <f t="shared" si="8"/>
        <v>-1540734</v>
      </c>
      <c r="G42" s="232">
        <f t="shared" si="8"/>
        <v>-4643840</v>
      </c>
      <c r="H42" s="232">
        <f t="shared" si="8"/>
        <v>-4562348</v>
      </c>
      <c r="I42" s="851"/>
      <c r="J42" s="464">
        <f>SUM(C42:H42)</f>
        <v>-17082286</v>
      </c>
    </row>
    <row r="43" spans="3:8" ht="15" customHeight="1">
      <c r="C43" s="320"/>
      <c r="D43" s="320"/>
      <c r="E43" s="320"/>
      <c r="F43" s="320"/>
      <c r="G43" s="320"/>
      <c r="H43" s="320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sheetProtection/>
  <mergeCells count="12">
    <mergeCell ref="A4:J4"/>
    <mergeCell ref="H9:H10"/>
    <mergeCell ref="B9:B10"/>
    <mergeCell ref="C9:C10"/>
    <mergeCell ref="D9:D10"/>
    <mergeCell ref="G9:G10"/>
    <mergeCell ref="E9:E10"/>
    <mergeCell ref="F9:F10"/>
    <mergeCell ref="C8:H8"/>
    <mergeCell ref="I8:I10"/>
    <mergeCell ref="J8:J10"/>
    <mergeCell ref="A9:A10"/>
  </mergeCells>
  <printOptions horizontalCentered="1"/>
  <pageMargins left="0.15748031496062992" right="0.1968503937007874" top="0.1968503937007874" bottom="0.2755905511811024" header="0.15748031496062992" footer="0.2362204724409449"/>
  <pageSetup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I37"/>
  <sheetViews>
    <sheetView zoomScalePageLayoutView="0" workbookViewId="0" topLeftCell="A13">
      <selection activeCell="D38" sqref="D38"/>
    </sheetView>
  </sheetViews>
  <sheetFormatPr defaultColWidth="9.00390625" defaultRowHeight="12.75"/>
  <cols>
    <col min="1" max="1" width="1.00390625" style="0" customWidth="1"/>
    <col min="2" max="2" width="6.00390625" style="0" customWidth="1"/>
    <col min="3" max="3" width="73.875" style="0" customWidth="1"/>
    <col min="4" max="4" width="16.25390625" style="0" customWidth="1"/>
    <col min="5" max="5" width="15.875" style="0" customWidth="1"/>
    <col min="6" max="6" width="12.25390625" style="0" bestFit="1" customWidth="1"/>
    <col min="7" max="8" width="13.375" style="0" bestFit="1" customWidth="1"/>
    <col min="9" max="9" width="15.00390625" style="0" bestFit="1" customWidth="1"/>
    <col min="11" max="11" width="10.875" style="0" bestFit="1" customWidth="1"/>
  </cols>
  <sheetData>
    <row r="1" spans="5:6" ht="12.75">
      <c r="E1" s="423" t="s">
        <v>419</v>
      </c>
      <c r="F1" s="424" t="str">
        <f>támog!E1</f>
        <v>sz. melléklet a     /2024. (V.  .) önkormányzati rendelethez</v>
      </c>
    </row>
    <row r="2" spans="5:6" ht="12.75">
      <c r="E2" s="424"/>
      <c r="F2" s="424"/>
    </row>
    <row r="3" spans="5:6" ht="12.75">
      <c r="E3" s="424"/>
      <c r="F3" s="424"/>
    </row>
    <row r="4" spans="3:9" ht="12.75">
      <c r="C4" s="1219" t="s">
        <v>1317</v>
      </c>
      <c r="D4" s="1219"/>
      <c r="E4" s="1219"/>
      <c r="F4" s="1219"/>
      <c r="G4" s="1219"/>
      <c r="H4" s="1219"/>
      <c r="I4" s="1219"/>
    </row>
    <row r="5" spans="5:6" ht="12.75">
      <c r="E5" s="424"/>
      <c r="F5" s="424"/>
    </row>
    <row r="6" spans="5:6" ht="12.75">
      <c r="E6" s="424"/>
      <c r="F6" s="424"/>
    </row>
    <row r="7" spans="5:6" ht="12.75">
      <c r="E7" s="424"/>
      <c r="F7" s="424"/>
    </row>
    <row r="9" ht="12.75">
      <c r="I9" s="425" t="s">
        <v>267</v>
      </c>
    </row>
    <row r="10" spans="3:9" ht="18" customHeight="1">
      <c r="C10" s="1405" t="s">
        <v>274</v>
      </c>
      <c r="D10" s="1407" t="s">
        <v>275</v>
      </c>
      <c r="E10" s="1407" t="s">
        <v>792</v>
      </c>
      <c r="F10" s="1407" t="s">
        <v>248</v>
      </c>
      <c r="G10" s="1407" t="s">
        <v>272</v>
      </c>
      <c r="H10" s="1407" t="s">
        <v>398</v>
      </c>
      <c r="I10" s="1407" t="s">
        <v>397</v>
      </c>
    </row>
    <row r="11" spans="2:9" s="422" customFormat="1" ht="18" customHeight="1">
      <c r="B11" s="869" t="s">
        <v>1150</v>
      </c>
      <c r="C11" s="1406"/>
      <c r="D11" s="1408"/>
      <c r="E11" s="1408"/>
      <c r="F11" s="1408"/>
      <c r="G11" s="1408"/>
      <c r="H11" s="1408"/>
      <c r="I11" s="1408"/>
    </row>
    <row r="12" spans="2:9" ht="15" customHeight="1">
      <c r="B12" s="857" t="s">
        <v>33</v>
      </c>
      <c r="C12" s="858" t="s">
        <v>821</v>
      </c>
      <c r="D12" s="855">
        <v>2930196300</v>
      </c>
      <c r="E12" s="855">
        <v>1122900</v>
      </c>
      <c r="F12" s="855">
        <v>545999</v>
      </c>
      <c r="G12" s="855">
        <v>149320</v>
      </c>
      <c r="H12" s="855">
        <v>5709335</v>
      </c>
      <c r="I12" s="855">
        <v>379001</v>
      </c>
    </row>
    <row r="13" spans="2:9" ht="15" customHeight="1">
      <c r="B13" s="698" t="s">
        <v>34</v>
      </c>
      <c r="C13" s="699" t="s">
        <v>831</v>
      </c>
      <c r="D13" s="700">
        <v>943477</v>
      </c>
      <c r="E13" s="700">
        <v>1120</v>
      </c>
      <c r="F13" s="673">
        <v>15000</v>
      </c>
      <c r="G13" s="700">
        <v>149320</v>
      </c>
      <c r="H13" s="700">
        <v>91775</v>
      </c>
      <c r="I13" s="673">
        <v>304230</v>
      </c>
    </row>
    <row r="14" spans="2:9" ht="15" customHeight="1">
      <c r="B14" s="698" t="s">
        <v>35</v>
      </c>
      <c r="C14" s="699" t="s">
        <v>822</v>
      </c>
      <c r="D14" s="700">
        <v>229252823</v>
      </c>
      <c r="E14" s="700">
        <v>1121780</v>
      </c>
      <c r="F14" s="700">
        <v>530999</v>
      </c>
      <c r="G14" s="700"/>
      <c r="H14" s="700">
        <v>5617560</v>
      </c>
      <c r="I14" s="700">
        <v>74771</v>
      </c>
    </row>
    <row r="15" spans="2:9" ht="25.5">
      <c r="B15" s="857" t="s">
        <v>36</v>
      </c>
      <c r="C15" s="858" t="s">
        <v>823</v>
      </c>
      <c r="D15" s="855">
        <v>189088472</v>
      </c>
      <c r="E15" s="855">
        <v>4177761</v>
      </c>
      <c r="F15" s="855">
        <v>1417522</v>
      </c>
      <c r="G15" s="855">
        <v>589250</v>
      </c>
      <c r="H15" s="855">
        <v>-1749527</v>
      </c>
      <c r="I15" s="855">
        <v>-267109</v>
      </c>
    </row>
    <row r="16" spans="2:9" ht="15" customHeight="1">
      <c r="B16" s="698" t="s">
        <v>37</v>
      </c>
      <c r="C16" s="699" t="s">
        <v>824</v>
      </c>
      <c r="D16" s="700">
        <v>-3252926562</v>
      </c>
      <c r="E16" s="700">
        <v>-276548156</v>
      </c>
      <c r="F16" s="700">
        <v>-78462854</v>
      </c>
      <c r="G16" s="700">
        <v>-226224501</v>
      </c>
      <c r="H16" s="700">
        <v>-537367754</v>
      </c>
      <c r="I16" s="700">
        <v>-230316836</v>
      </c>
    </row>
    <row r="17" spans="2:9" ht="15" customHeight="1">
      <c r="B17" s="698" t="s">
        <v>38</v>
      </c>
      <c r="C17" s="699" t="s">
        <v>825</v>
      </c>
      <c r="D17" s="700">
        <v>6310302626</v>
      </c>
      <c r="E17" s="700">
        <v>281129244</v>
      </c>
      <c r="F17" s="700">
        <v>80461085</v>
      </c>
      <c r="G17" s="700">
        <v>227259306</v>
      </c>
      <c r="H17" s="700">
        <v>540099320</v>
      </c>
      <c r="I17" s="700">
        <v>230433615</v>
      </c>
    </row>
    <row r="18" spans="2:9" ht="25.5">
      <c r="B18" s="698" t="s">
        <v>39</v>
      </c>
      <c r="C18" s="699" t="s">
        <v>826</v>
      </c>
      <c r="D18" s="700">
        <v>-3087683051</v>
      </c>
      <c r="E18" s="700">
        <v>-460280</v>
      </c>
      <c r="F18" s="700">
        <v>-544969</v>
      </c>
      <c r="G18" s="700">
        <v>-561857</v>
      </c>
      <c r="H18" s="700">
        <v>-633777</v>
      </c>
      <c r="I18" s="700">
        <v>-676117</v>
      </c>
    </row>
    <row r="19" spans="2:9" ht="25.5">
      <c r="B19" s="698" t="s">
        <v>44</v>
      </c>
      <c r="C19" s="699" t="s">
        <v>832</v>
      </c>
      <c r="D19" s="700">
        <v>-52008120</v>
      </c>
      <c r="E19" s="674">
        <v>-24885</v>
      </c>
      <c r="F19" s="673">
        <v>-13970</v>
      </c>
      <c r="G19" s="673"/>
      <c r="H19" s="673"/>
      <c r="I19" s="673">
        <v>-299179</v>
      </c>
    </row>
    <row r="20" spans="2:9" ht="12.75">
      <c r="B20" s="698" t="s">
        <v>110</v>
      </c>
      <c r="C20" s="699" t="s">
        <v>827</v>
      </c>
      <c r="D20" s="700">
        <v>-166834285</v>
      </c>
      <c r="E20" s="674"/>
      <c r="F20" s="700"/>
      <c r="G20" s="700">
        <v>-360043</v>
      </c>
      <c r="H20" s="673"/>
      <c r="I20" s="700"/>
    </row>
    <row r="21" spans="2:9" ht="12.75">
      <c r="B21" s="698">
        <v>18</v>
      </c>
      <c r="C21" s="699" t="s">
        <v>1332</v>
      </c>
      <c r="D21" s="700">
        <v>-167142331</v>
      </c>
      <c r="E21" s="674"/>
      <c r="F21" s="700"/>
      <c r="G21" s="700"/>
      <c r="H21" s="673"/>
      <c r="I21" s="700"/>
    </row>
    <row r="22" spans="2:9" ht="15" customHeight="1">
      <c r="B22" s="698" t="s">
        <v>48</v>
      </c>
      <c r="C22" s="699" t="s">
        <v>833</v>
      </c>
      <c r="D22" s="700">
        <v>250000</v>
      </c>
      <c r="E22" s="700">
        <v>-24885</v>
      </c>
      <c r="F22" s="673">
        <v>-13970</v>
      </c>
      <c r="G22" s="673"/>
      <c r="H22" s="673"/>
      <c r="I22" s="673"/>
    </row>
    <row r="23" spans="2:9" ht="12.75">
      <c r="B23" s="698" t="s">
        <v>49</v>
      </c>
      <c r="C23" s="699" t="s">
        <v>1117</v>
      </c>
      <c r="D23" s="700">
        <v>58000</v>
      </c>
      <c r="E23" s="700"/>
      <c r="F23" s="673"/>
      <c r="G23" s="673"/>
      <c r="H23" s="673"/>
      <c r="I23" s="700">
        <v>-19999</v>
      </c>
    </row>
    <row r="24" spans="2:9" ht="15" customHeight="1">
      <c r="B24" s="698" t="s">
        <v>515</v>
      </c>
      <c r="C24" s="699" t="s">
        <v>828</v>
      </c>
      <c r="D24" s="700">
        <v>46</v>
      </c>
      <c r="E24" s="700"/>
      <c r="F24" s="673"/>
      <c r="G24" s="673">
        <v>-360043</v>
      </c>
      <c r="H24" s="673"/>
      <c r="I24" s="700">
        <v>-279180</v>
      </c>
    </row>
    <row r="25" spans="2:9" ht="15" customHeight="1">
      <c r="B25" s="698">
        <v>34</v>
      </c>
      <c r="C25" s="699" t="s">
        <v>829</v>
      </c>
      <c r="D25" s="700">
        <v>118985</v>
      </c>
      <c r="E25" s="674">
        <v>78325</v>
      </c>
      <c r="F25" s="673">
        <v>34710</v>
      </c>
      <c r="G25" s="673">
        <v>243741</v>
      </c>
      <c r="H25" s="700">
        <v>197496</v>
      </c>
      <c r="I25" s="673">
        <v>33648</v>
      </c>
    </row>
    <row r="26" spans="2:9" ht="15" customHeight="1">
      <c r="B26" s="698" t="s">
        <v>535</v>
      </c>
      <c r="C26" s="699" t="s">
        <v>1118</v>
      </c>
      <c r="D26" s="700"/>
      <c r="E26" s="700"/>
      <c r="F26" s="673"/>
      <c r="G26" s="673"/>
      <c r="H26" s="700"/>
      <c r="I26" s="673"/>
    </row>
    <row r="27" spans="2:9" ht="15" customHeight="1">
      <c r="B27" s="698" t="s">
        <v>50</v>
      </c>
      <c r="C27" s="699" t="s">
        <v>1119</v>
      </c>
      <c r="D27" s="700"/>
      <c r="E27" s="700"/>
      <c r="F27" s="673"/>
      <c r="G27" s="673"/>
      <c r="H27" s="700"/>
      <c r="I27" s="673"/>
    </row>
    <row r="28" spans="2:9" ht="15" customHeight="1">
      <c r="B28" s="698" t="s">
        <v>538</v>
      </c>
      <c r="C28" s="699" t="s">
        <v>834</v>
      </c>
      <c r="D28" s="700">
        <v>-7956460</v>
      </c>
      <c r="E28" s="674">
        <v>-110343</v>
      </c>
      <c r="F28" s="673"/>
      <c r="G28" s="673"/>
      <c r="H28" s="700">
        <v>3649820</v>
      </c>
      <c r="I28" s="673">
        <v>-26698</v>
      </c>
    </row>
    <row r="29" spans="2:9" ht="15" customHeight="1">
      <c r="B29" s="698" t="s">
        <v>540</v>
      </c>
      <c r="C29" s="699" t="s">
        <v>1120</v>
      </c>
      <c r="D29" s="700">
        <v>-7956460</v>
      </c>
      <c r="E29" s="674">
        <v>-110343</v>
      </c>
      <c r="F29" s="673"/>
      <c r="G29" s="673"/>
      <c r="H29" s="700">
        <v>3649820</v>
      </c>
      <c r="I29" s="673">
        <v>-26698</v>
      </c>
    </row>
    <row r="30" spans="2:9" ht="25.5">
      <c r="B30" s="698" t="s">
        <v>543</v>
      </c>
      <c r="C30" s="699" t="s">
        <v>835</v>
      </c>
      <c r="D30" s="700">
        <v>-20500</v>
      </c>
      <c r="E30" s="674"/>
      <c r="F30" s="673"/>
      <c r="G30" s="673"/>
      <c r="H30" s="673"/>
      <c r="I30" s="673"/>
    </row>
    <row r="31" spans="2:9" ht="15" customHeight="1">
      <c r="B31" s="698" t="s">
        <v>545</v>
      </c>
      <c r="C31" s="699" t="s">
        <v>836</v>
      </c>
      <c r="D31" s="700">
        <v>-32430</v>
      </c>
      <c r="E31" s="674"/>
      <c r="F31" s="673"/>
      <c r="G31" s="673"/>
      <c r="H31" s="673"/>
      <c r="I31" s="673"/>
    </row>
    <row r="32" spans="2:9" ht="15" customHeight="1">
      <c r="B32" s="698" t="s">
        <v>549</v>
      </c>
      <c r="C32" s="699" t="s">
        <v>837</v>
      </c>
      <c r="D32" s="700">
        <v>6797753</v>
      </c>
      <c r="E32" s="674"/>
      <c r="F32" s="673">
        <v>15000</v>
      </c>
      <c r="G32" s="673"/>
      <c r="H32" s="673"/>
      <c r="I32" s="673"/>
    </row>
    <row r="33" spans="2:9" ht="27.75" customHeight="1">
      <c r="B33" s="698">
        <v>50</v>
      </c>
      <c r="C33" s="699" t="s">
        <v>1333</v>
      </c>
      <c r="D33" s="700">
        <v>539598</v>
      </c>
      <c r="E33" s="674"/>
      <c r="F33" s="673"/>
      <c r="G33" s="673"/>
      <c r="H33" s="673"/>
      <c r="I33" s="673"/>
    </row>
    <row r="34" spans="2:9" ht="25.5">
      <c r="B34" s="698" t="s">
        <v>556</v>
      </c>
      <c r="C34" s="699" t="s">
        <v>838</v>
      </c>
      <c r="D34" s="700"/>
      <c r="E34" s="674"/>
      <c r="F34" s="673"/>
      <c r="G34" s="673"/>
      <c r="H34" s="673"/>
      <c r="I34" s="673"/>
    </row>
    <row r="35" spans="2:9" ht="15" customHeight="1">
      <c r="B35" s="857" t="s">
        <v>988</v>
      </c>
      <c r="C35" s="858" t="s">
        <v>830</v>
      </c>
      <c r="D35" s="855">
        <f aca="true" t="shared" si="0" ref="D35:I35">D12+D15</f>
        <v>3119284772</v>
      </c>
      <c r="E35" s="855">
        <f t="shared" si="0"/>
        <v>5300661</v>
      </c>
      <c r="F35" s="855">
        <f t="shared" si="0"/>
        <v>1963521</v>
      </c>
      <c r="G35" s="855">
        <f t="shared" si="0"/>
        <v>738570</v>
      </c>
      <c r="H35" s="855">
        <f t="shared" si="0"/>
        <v>3959808</v>
      </c>
      <c r="I35" s="855">
        <f t="shared" si="0"/>
        <v>111892</v>
      </c>
    </row>
    <row r="36" spans="2:9" ht="25.5">
      <c r="B36" s="857" t="s">
        <v>557</v>
      </c>
      <c r="C36" s="858" t="s">
        <v>1121</v>
      </c>
      <c r="D36" s="855">
        <v>3119284772</v>
      </c>
      <c r="E36" s="855">
        <v>5300661</v>
      </c>
      <c r="F36" s="855">
        <v>1963521</v>
      </c>
      <c r="G36" s="855">
        <v>738570</v>
      </c>
      <c r="H36" s="855">
        <v>3959808</v>
      </c>
      <c r="I36" s="855">
        <v>111892</v>
      </c>
    </row>
    <row r="37" spans="2:9" ht="12.75">
      <c r="B37" s="698" t="s">
        <v>997</v>
      </c>
      <c r="C37" s="699" t="s">
        <v>1122</v>
      </c>
      <c r="D37" s="700">
        <v>768787966</v>
      </c>
      <c r="E37" s="674"/>
      <c r="F37" s="673"/>
      <c r="G37" s="673"/>
      <c r="H37" s="673"/>
      <c r="I37" s="673"/>
    </row>
  </sheetData>
  <sheetProtection/>
  <mergeCells count="8">
    <mergeCell ref="C4:I4"/>
    <mergeCell ref="C10:C11"/>
    <mergeCell ref="D10:D11"/>
    <mergeCell ref="F10:F11"/>
    <mergeCell ref="G10:G11"/>
    <mergeCell ref="E10:E11"/>
    <mergeCell ref="I10:I11"/>
    <mergeCell ref="H10:H11"/>
  </mergeCells>
  <printOptions/>
  <pageMargins left="0.31496062992125984" right="0.7086614173228347" top="1.220472440944882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2"/>
  <sheetViews>
    <sheetView zoomScalePageLayoutView="0" workbookViewId="0" topLeftCell="A7">
      <selection activeCell="A9" sqref="A9:M19"/>
    </sheetView>
  </sheetViews>
  <sheetFormatPr defaultColWidth="9.00390625" defaultRowHeight="12.75"/>
  <cols>
    <col min="1" max="1" width="3.25390625" style="1" bestFit="1" customWidth="1"/>
    <col min="2" max="2" width="77.00390625" style="1" customWidth="1"/>
    <col min="3" max="7" width="12.25390625" style="1" customWidth="1"/>
    <col min="8" max="8" width="12.75390625" style="1" bestFit="1" customWidth="1"/>
    <col min="9" max="13" width="12.25390625" style="1" customWidth="1"/>
    <col min="14" max="17" width="12.25390625" style="1" hidden="1" customWidth="1"/>
    <col min="18" max="23" width="12.25390625" style="1" customWidth="1"/>
    <col min="24" max="16384" width="9.125" style="1" customWidth="1"/>
  </cols>
  <sheetData>
    <row r="1" spans="4:7" ht="12.75">
      <c r="D1" s="371" t="s">
        <v>942</v>
      </c>
      <c r="E1" s="1" t="str">
        <f>'E.mérleg'!C1</f>
        <v>sz. melléklet a     /2024. (V.  .) önkormányzati rendelethez</v>
      </c>
      <c r="G1" s="2"/>
    </row>
    <row r="2" spans="4:7" ht="24.75" customHeight="1">
      <c r="D2" s="2"/>
      <c r="G2" s="2"/>
    </row>
    <row r="4" spans="1:17" s="173" customFormat="1" ht="12.75">
      <c r="A4" s="1409" t="s">
        <v>1318</v>
      </c>
      <c r="B4" s="1409"/>
      <c r="C4" s="1409"/>
      <c r="D4" s="1409"/>
      <c r="E4" s="1409"/>
      <c r="F4" s="1409"/>
      <c r="G4" s="1409"/>
      <c r="H4" s="1409"/>
      <c r="I4" s="1409"/>
      <c r="J4" s="1409"/>
      <c r="K4" s="1409"/>
      <c r="L4" s="1409"/>
      <c r="M4" s="1409"/>
      <c r="N4" s="1409"/>
      <c r="O4" s="1409"/>
      <c r="P4" s="1409"/>
      <c r="Q4" s="1409"/>
    </row>
    <row r="5" s="173" customFormat="1" ht="41.25" customHeight="1">
      <c r="A5" s="317"/>
    </row>
    <row r="6" spans="1:13" s="696" customFormat="1" ht="12.75" customHeight="1">
      <c r="A6" s="739"/>
      <c r="I6" s="389"/>
      <c r="K6" s="389"/>
      <c r="M6" s="389" t="s">
        <v>399</v>
      </c>
    </row>
    <row r="7" spans="1:14" s="696" customFormat="1" ht="153">
      <c r="A7" s="757" t="s">
        <v>496</v>
      </c>
      <c r="B7" s="758" t="s">
        <v>274</v>
      </c>
      <c r="C7" s="758" t="s">
        <v>891</v>
      </c>
      <c r="D7" s="758" t="s">
        <v>892</v>
      </c>
      <c r="E7" s="758" t="s">
        <v>893</v>
      </c>
      <c r="F7" s="758" t="s">
        <v>212</v>
      </c>
      <c r="G7" s="758" t="s">
        <v>894</v>
      </c>
      <c r="H7" s="758" t="s">
        <v>895</v>
      </c>
      <c r="I7" s="758" t="s">
        <v>896</v>
      </c>
      <c r="J7" s="758" t="s">
        <v>897</v>
      </c>
      <c r="K7" s="758" t="s">
        <v>898</v>
      </c>
      <c r="L7" s="758" t="s">
        <v>1107</v>
      </c>
      <c r="M7" s="758" t="s">
        <v>1108</v>
      </c>
      <c r="N7" s="756" t="s">
        <v>1109</v>
      </c>
    </row>
    <row r="8" spans="1:14" s="696" customFormat="1" ht="12.75">
      <c r="A8" s="757">
        <v>1</v>
      </c>
      <c r="B8" s="757">
        <v>2</v>
      </c>
      <c r="C8" s="757">
        <v>3</v>
      </c>
      <c r="D8" s="757">
        <v>4</v>
      </c>
      <c r="E8" s="757">
        <v>5</v>
      </c>
      <c r="F8" s="757">
        <v>6</v>
      </c>
      <c r="G8" s="757">
        <v>7</v>
      </c>
      <c r="H8" s="757">
        <v>8</v>
      </c>
      <c r="I8" s="757">
        <v>9</v>
      </c>
      <c r="J8" s="757">
        <v>10</v>
      </c>
      <c r="K8" s="757">
        <v>11</v>
      </c>
      <c r="L8" s="757">
        <v>12</v>
      </c>
      <c r="M8" s="757">
        <v>13</v>
      </c>
      <c r="N8" s="756">
        <v>14</v>
      </c>
    </row>
    <row r="9" spans="1:14" s="379" customFormat="1" ht="12.75">
      <c r="A9" s="1075" t="s">
        <v>33</v>
      </c>
      <c r="B9" s="1076" t="s">
        <v>931</v>
      </c>
      <c r="C9" s="1077">
        <v>193901990</v>
      </c>
      <c r="D9" s="1077">
        <v>0</v>
      </c>
      <c r="E9" s="1077">
        <v>0</v>
      </c>
      <c r="F9" s="1077">
        <v>193901990</v>
      </c>
      <c r="G9" s="1077">
        <v>0</v>
      </c>
      <c r="H9" s="1077">
        <v>2016709038</v>
      </c>
      <c r="I9" s="1077">
        <v>193901990</v>
      </c>
      <c r="J9" s="1077">
        <v>0</v>
      </c>
      <c r="K9" s="1077">
        <v>0</v>
      </c>
      <c r="L9" s="1077">
        <v>8500800</v>
      </c>
      <c r="M9" s="1077">
        <v>8500800</v>
      </c>
      <c r="N9" s="1079">
        <v>8500800</v>
      </c>
    </row>
    <row r="10" spans="1:14" s="379" customFormat="1" ht="12.75">
      <c r="A10" s="1075" t="s">
        <v>35</v>
      </c>
      <c r="B10" s="1076" t="s">
        <v>932</v>
      </c>
      <c r="C10" s="1077">
        <v>0</v>
      </c>
      <c r="D10" s="1077">
        <v>0</v>
      </c>
      <c r="E10" s="1077">
        <v>0</v>
      </c>
      <c r="F10" s="1077">
        <v>0</v>
      </c>
      <c r="G10" s="1077">
        <v>0</v>
      </c>
      <c r="H10" s="1077">
        <v>126823721</v>
      </c>
      <c r="I10" s="1077">
        <v>0</v>
      </c>
      <c r="J10" s="1077">
        <v>0</v>
      </c>
      <c r="K10" s="1077">
        <v>0</v>
      </c>
      <c r="L10" s="1077">
        <v>0</v>
      </c>
      <c r="M10" s="1077">
        <v>0</v>
      </c>
      <c r="N10" s="1079">
        <v>0</v>
      </c>
    </row>
    <row r="11" spans="1:14" s="379" customFormat="1" ht="12.75">
      <c r="A11" s="1075" t="s">
        <v>37</v>
      </c>
      <c r="B11" s="1076" t="s">
        <v>1544</v>
      </c>
      <c r="C11" s="1077">
        <v>5670000</v>
      </c>
      <c r="D11" s="1077">
        <v>2580000</v>
      </c>
      <c r="E11" s="1077">
        <v>-1830000</v>
      </c>
      <c r="F11" s="1077">
        <v>6420000</v>
      </c>
      <c r="G11" s="1077">
        <v>0</v>
      </c>
      <c r="H11" s="1077">
        <v>21632073</v>
      </c>
      <c r="I11" s="1077">
        <v>6420000</v>
      </c>
      <c r="J11" s="1077">
        <v>0</v>
      </c>
      <c r="K11" s="1077">
        <v>0</v>
      </c>
      <c r="L11" s="1077">
        <v>0</v>
      </c>
      <c r="M11" s="1077">
        <v>0</v>
      </c>
      <c r="N11" s="1079">
        <v>0</v>
      </c>
    </row>
    <row r="12" spans="1:14" s="379" customFormat="1" ht="12.75">
      <c r="A12" s="1075" t="s">
        <v>38</v>
      </c>
      <c r="B12" s="1076" t="s">
        <v>933</v>
      </c>
      <c r="C12" s="1077">
        <v>152278470</v>
      </c>
      <c r="D12" s="1077">
        <v>-140307</v>
      </c>
      <c r="E12" s="1077">
        <v>307490</v>
      </c>
      <c r="F12" s="1077">
        <v>152445653</v>
      </c>
      <c r="G12" s="1077">
        <v>0</v>
      </c>
      <c r="H12" s="1077">
        <v>174603416</v>
      </c>
      <c r="I12" s="1077">
        <v>152445653</v>
      </c>
      <c r="J12" s="1077">
        <v>0</v>
      </c>
      <c r="K12" s="1077">
        <v>0</v>
      </c>
      <c r="L12" s="1077">
        <v>22607763</v>
      </c>
      <c r="M12" s="1077">
        <v>22607763</v>
      </c>
      <c r="N12" s="1079">
        <v>22157763</v>
      </c>
    </row>
    <row r="13" spans="1:14" s="379" customFormat="1" ht="25.5">
      <c r="A13" s="1075" t="s">
        <v>39</v>
      </c>
      <c r="B13" s="1076" t="s">
        <v>934</v>
      </c>
      <c r="C13" s="1077">
        <v>52429020</v>
      </c>
      <c r="D13" s="1077">
        <v>0</v>
      </c>
      <c r="E13" s="1077">
        <v>0</v>
      </c>
      <c r="F13" s="1077">
        <v>52429020</v>
      </c>
      <c r="G13" s="1077">
        <v>0</v>
      </c>
      <c r="H13" s="1077">
        <v>77868218</v>
      </c>
      <c r="I13" s="1077">
        <v>52429020</v>
      </c>
      <c r="J13" s="1077">
        <v>0</v>
      </c>
      <c r="K13" s="1077">
        <v>0</v>
      </c>
      <c r="L13" s="1077">
        <v>10411480</v>
      </c>
      <c r="M13" s="1077">
        <v>10411480</v>
      </c>
      <c r="N13" s="1079">
        <v>10411480</v>
      </c>
    </row>
    <row r="14" spans="1:14" s="379" customFormat="1" ht="25.5">
      <c r="A14" s="1075" t="s">
        <v>40</v>
      </c>
      <c r="B14" s="1076" t="s">
        <v>935</v>
      </c>
      <c r="C14" s="1077">
        <v>87555110</v>
      </c>
      <c r="D14" s="1077">
        <v>-7188140</v>
      </c>
      <c r="E14" s="1077">
        <v>-4202740</v>
      </c>
      <c r="F14" s="1077">
        <v>76261850</v>
      </c>
      <c r="G14" s="1077">
        <v>97620</v>
      </c>
      <c r="H14" s="1077">
        <v>124957072</v>
      </c>
      <c r="I14" s="1077">
        <v>76261850</v>
      </c>
      <c r="J14" s="1077">
        <v>97620</v>
      </c>
      <c r="K14" s="1077">
        <v>0</v>
      </c>
      <c r="L14" s="1077">
        <v>9416800</v>
      </c>
      <c r="M14" s="1077">
        <v>9369280</v>
      </c>
      <c r="N14" s="1079">
        <v>9369280</v>
      </c>
    </row>
    <row r="15" spans="1:14" s="379" customFormat="1" ht="29.25" customHeight="1">
      <c r="A15" s="1075" t="s">
        <v>41</v>
      </c>
      <c r="B15" s="1076" t="s">
        <v>936</v>
      </c>
      <c r="C15" s="1077">
        <v>33210188</v>
      </c>
      <c r="D15" s="1077">
        <v>-1415992</v>
      </c>
      <c r="E15" s="1077">
        <v>-592420</v>
      </c>
      <c r="F15" s="1077">
        <v>31201776</v>
      </c>
      <c r="G15" s="1077">
        <v>0</v>
      </c>
      <c r="H15" s="1077">
        <v>35070816</v>
      </c>
      <c r="I15" s="1077">
        <v>31201776</v>
      </c>
      <c r="J15" s="1077">
        <v>0</v>
      </c>
      <c r="K15" s="1077">
        <v>0</v>
      </c>
      <c r="L15" s="1077">
        <v>3869040</v>
      </c>
      <c r="M15" s="1077">
        <v>3869040</v>
      </c>
      <c r="N15" s="1079">
        <v>3869040</v>
      </c>
    </row>
    <row r="16" spans="1:14" s="379" customFormat="1" ht="38.25">
      <c r="A16" s="1075" t="s">
        <v>42</v>
      </c>
      <c r="B16" s="1076" t="s">
        <v>937</v>
      </c>
      <c r="C16" s="1077">
        <v>319498318</v>
      </c>
      <c r="D16" s="1077">
        <v>24623990</v>
      </c>
      <c r="E16" s="1077">
        <v>4408014</v>
      </c>
      <c r="F16" s="1077">
        <v>343090422</v>
      </c>
      <c r="G16" s="1077">
        <v>-5439900</v>
      </c>
      <c r="H16" s="1077">
        <v>502995330</v>
      </c>
      <c r="I16" s="1077">
        <v>343090422</v>
      </c>
      <c r="J16" s="1077">
        <v>0</v>
      </c>
      <c r="K16" s="1077">
        <v>5439900</v>
      </c>
      <c r="L16" s="1077">
        <v>42240000</v>
      </c>
      <c r="M16" s="1077">
        <v>41280000</v>
      </c>
      <c r="N16" s="1079">
        <v>41280000</v>
      </c>
    </row>
    <row r="17" spans="1:14" s="379" customFormat="1" ht="12.75">
      <c r="A17" s="1075" t="s">
        <v>43</v>
      </c>
      <c r="B17" s="1076" t="s">
        <v>938</v>
      </c>
      <c r="C17" s="1077">
        <v>76708621</v>
      </c>
      <c r="D17" s="1077">
        <v>1555343</v>
      </c>
      <c r="E17" s="1077">
        <v>1636253</v>
      </c>
      <c r="F17" s="1077">
        <v>79036121</v>
      </c>
      <c r="G17" s="1077">
        <v>-864096</v>
      </c>
      <c r="H17" s="1077">
        <v>83424168</v>
      </c>
      <c r="I17" s="1077">
        <v>79036121</v>
      </c>
      <c r="J17" s="1077">
        <v>0</v>
      </c>
      <c r="K17" s="1077">
        <v>864096</v>
      </c>
      <c r="L17" s="1077">
        <v>2419296</v>
      </c>
      <c r="M17" s="1077">
        <v>2335872</v>
      </c>
      <c r="N17" s="1079">
        <v>2335872</v>
      </c>
    </row>
    <row r="18" spans="1:14" s="379" customFormat="1" ht="12.75">
      <c r="A18" s="1075" t="s">
        <v>107</v>
      </c>
      <c r="B18" s="1076" t="s">
        <v>939</v>
      </c>
      <c r="C18" s="1077">
        <v>134520</v>
      </c>
      <c r="D18" s="1077">
        <v>-285</v>
      </c>
      <c r="E18" s="1077">
        <v>12540</v>
      </c>
      <c r="F18" s="1077">
        <v>126255</v>
      </c>
      <c r="G18" s="1077">
        <v>-20520</v>
      </c>
      <c r="H18" s="1077">
        <v>497000</v>
      </c>
      <c r="I18" s="1077">
        <v>126255</v>
      </c>
      <c r="J18" s="1077">
        <v>0</v>
      </c>
      <c r="K18" s="1077">
        <v>20520</v>
      </c>
      <c r="L18" s="1077">
        <v>0</v>
      </c>
      <c r="M18" s="1077">
        <v>0</v>
      </c>
      <c r="N18" s="1079">
        <v>0</v>
      </c>
    </row>
    <row r="19" spans="1:14" s="379" customFormat="1" ht="12.75">
      <c r="A19" s="1072" t="s">
        <v>108</v>
      </c>
      <c r="B19" s="1073" t="s">
        <v>1545</v>
      </c>
      <c r="C19" s="1074">
        <v>921386237</v>
      </c>
      <c r="D19" s="1074">
        <v>20014609</v>
      </c>
      <c r="E19" s="1074">
        <v>-260863</v>
      </c>
      <c r="F19" s="1074">
        <v>934913087</v>
      </c>
      <c r="G19" s="1074">
        <v>-6226896</v>
      </c>
      <c r="H19" s="1074">
        <v>3164580852</v>
      </c>
      <c r="I19" s="1074">
        <v>934913087</v>
      </c>
      <c r="J19" s="1074">
        <v>97620</v>
      </c>
      <c r="K19" s="1074">
        <v>6324516</v>
      </c>
      <c r="L19" s="1074">
        <v>99465179</v>
      </c>
      <c r="M19" s="1074">
        <v>98374235</v>
      </c>
      <c r="N19" s="1080">
        <v>97924235</v>
      </c>
    </row>
    <row r="20" spans="1:9" s="379" customFormat="1" ht="12.75">
      <c r="A20" s="740"/>
      <c r="B20" s="740"/>
      <c r="C20" s="740"/>
      <c r="D20" s="740"/>
      <c r="E20" s="740"/>
      <c r="F20" s="740"/>
      <c r="G20" s="740"/>
      <c r="H20" s="740"/>
      <c r="I20" s="740"/>
    </row>
    <row r="21" spans="1:9" ht="12.75">
      <c r="A21" s="394"/>
      <c r="B21" s="394"/>
      <c r="C21" s="394"/>
      <c r="D21" s="394"/>
      <c r="E21" s="394"/>
      <c r="F21" s="394"/>
      <c r="G21" s="394"/>
      <c r="H21" s="394"/>
      <c r="I21" s="394"/>
    </row>
    <row r="22" spans="1:9" ht="12.75">
      <c r="A22" s="394"/>
      <c r="B22" s="394"/>
      <c r="C22" s="394"/>
      <c r="D22" s="394"/>
      <c r="E22" s="394"/>
      <c r="F22" s="394"/>
      <c r="G22" s="394"/>
      <c r="H22" s="394"/>
      <c r="I22" s="394"/>
    </row>
    <row r="23" spans="1:9" ht="12.75">
      <c r="A23" s="394"/>
      <c r="B23" s="394"/>
      <c r="C23" s="394"/>
      <c r="D23" s="394"/>
      <c r="E23" s="394"/>
      <c r="F23" s="394"/>
      <c r="G23" s="394"/>
      <c r="H23" s="394"/>
      <c r="I23" s="394"/>
    </row>
    <row r="24" spans="1:9" ht="12.75">
      <c r="A24" s="394"/>
      <c r="B24" s="394"/>
      <c r="C24" s="394"/>
      <c r="D24" s="394"/>
      <c r="E24" s="394"/>
      <c r="F24" s="394"/>
      <c r="G24" s="394"/>
      <c r="H24" s="394"/>
      <c r="I24" s="394"/>
    </row>
    <row r="25" spans="1:9" ht="12.75">
      <c r="A25" s="394"/>
      <c r="B25" s="394"/>
      <c r="C25" s="394"/>
      <c r="D25" s="394"/>
      <c r="E25" s="394"/>
      <c r="F25" s="394"/>
      <c r="G25" s="394"/>
      <c r="H25" s="394"/>
      <c r="I25" s="394"/>
    </row>
    <row r="26" spans="1:9" ht="12.75">
      <c r="A26" s="394"/>
      <c r="B26" s="394"/>
      <c r="C26" s="394"/>
      <c r="D26" s="394"/>
      <c r="E26" s="394"/>
      <c r="F26" s="394"/>
      <c r="G26" s="394"/>
      <c r="H26" s="394"/>
      <c r="I26" s="394"/>
    </row>
    <row r="27" spans="1:9" ht="12.75">
      <c r="A27" s="394"/>
      <c r="B27" s="394"/>
      <c r="C27" s="394"/>
      <c r="D27" s="394"/>
      <c r="E27" s="394"/>
      <c r="F27" s="394"/>
      <c r="G27" s="394"/>
      <c r="H27" s="394"/>
      <c r="I27" s="394"/>
    </row>
    <row r="28" spans="1:9" ht="12.75">
      <c r="A28" s="394"/>
      <c r="B28" s="394"/>
      <c r="C28" s="394"/>
      <c r="D28" s="394"/>
      <c r="E28" s="394"/>
      <c r="F28" s="394"/>
      <c r="G28" s="394"/>
      <c r="H28" s="394"/>
      <c r="I28" s="394"/>
    </row>
    <row r="29" spans="1:9" ht="12.75">
      <c r="A29" s="394"/>
      <c r="B29" s="394"/>
      <c r="C29" s="394"/>
      <c r="D29" s="394"/>
      <c r="E29" s="394"/>
      <c r="F29" s="394"/>
      <c r="G29" s="394"/>
      <c r="H29" s="394"/>
      <c r="I29" s="394"/>
    </row>
    <row r="30" spans="1:9" ht="12.75">
      <c r="A30" s="394"/>
      <c r="B30" s="394"/>
      <c r="C30" s="394"/>
      <c r="D30" s="394"/>
      <c r="E30" s="394"/>
      <c r="F30" s="394"/>
      <c r="G30" s="394"/>
      <c r="H30" s="394"/>
      <c r="I30" s="394"/>
    </row>
    <row r="31" spans="1:9" ht="12.75">
      <c r="A31" s="394"/>
      <c r="B31" s="394"/>
      <c r="C31" s="394"/>
      <c r="D31" s="394"/>
      <c r="E31" s="394"/>
      <c r="F31" s="394"/>
      <c r="G31" s="394"/>
      <c r="H31" s="394"/>
      <c r="I31" s="394"/>
    </row>
    <row r="32" spans="1:9" ht="12.75">
      <c r="A32" s="394"/>
      <c r="B32" s="394"/>
      <c r="C32" s="394"/>
      <c r="D32" s="394"/>
      <c r="E32" s="394"/>
      <c r="F32" s="394"/>
      <c r="G32" s="394"/>
      <c r="H32" s="394"/>
      <c r="I32" s="394"/>
    </row>
    <row r="33" spans="1:9" ht="12.75">
      <c r="A33" s="394"/>
      <c r="B33" s="394"/>
      <c r="C33" s="394"/>
      <c r="D33" s="394"/>
      <c r="E33" s="394"/>
      <c r="F33" s="394"/>
      <c r="G33" s="394"/>
      <c r="H33" s="394"/>
      <c r="I33" s="394"/>
    </row>
    <row r="34" spans="1:9" ht="12.75">
      <c r="A34" s="394"/>
      <c r="B34" s="394"/>
      <c r="C34" s="394"/>
      <c r="D34" s="394"/>
      <c r="E34" s="394"/>
      <c r="F34" s="394"/>
      <c r="G34" s="394"/>
      <c r="H34" s="394"/>
      <c r="I34" s="394"/>
    </row>
    <row r="35" spans="1:9" ht="12.75">
      <c r="A35" s="394"/>
      <c r="B35" s="394"/>
      <c r="C35" s="394"/>
      <c r="D35" s="394"/>
      <c r="E35" s="394"/>
      <c r="F35" s="394"/>
      <c r="G35" s="394"/>
      <c r="H35" s="394"/>
      <c r="I35" s="394"/>
    </row>
    <row r="36" spans="1:9" ht="12.75">
      <c r="A36" s="394"/>
      <c r="B36" s="394"/>
      <c r="C36" s="394"/>
      <c r="D36" s="394"/>
      <c r="E36" s="394"/>
      <c r="F36" s="394"/>
      <c r="G36" s="394"/>
      <c r="H36" s="394"/>
      <c r="I36" s="394"/>
    </row>
    <row r="37" spans="1:9" ht="12.75">
      <c r="A37" s="394"/>
      <c r="B37" s="394"/>
      <c r="C37" s="394"/>
      <c r="D37" s="394"/>
      <c r="E37" s="394"/>
      <c r="F37" s="394"/>
      <c r="G37" s="394"/>
      <c r="H37" s="394"/>
      <c r="I37" s="394"/>
    </row>
    <row r="38" spans="1:9" ht="12.75">
      <c r="A38" s="394"/>
      <c r="B38" s="394"/>
      <c r="C38" s="394"/>
      <c r="D38" s="394"/>
      <c r="E38" s="394"/>
      <c r="F38" s="394"/>
      <c r="G38" s="394"/>
      <c r="H38" s="394"/>
      <c r="I38" s="394"/>
    </row>
    <row r="39" spans="1:9" ht="12.75">
      <c r="A39" s="394"/>
      <c r="B39" s="394"/>
      <c r="C39" s="394"/>
      <c r="D39" s="394"/>
      <c r="E39" s="394"/>
      <c r="F39" s="394"/>
      <c r="G39" s="394"/>
      <c r="H39" s="394"/>
      <c r="I39" s="394"/>
    </row>
    <row r="40" spans="1:9" ht="12.75">
      <c r="A40" s="394"/>
      <c r="B40" s="394"/>
      <c r="C40" s="394"/>
      <c r="D40" s="394"/>
      <c r="E40" s="394"/>
      <c r="F40" s="394"/>
      <c r="G40" s="394"/>
      <c r="H40" s="394"/>
      <c r="I40" s="394"/>
    </row>
    <row r="41" spans="1:9" ht="12.75">
      <c r="A41" s="394"/>
      <c r="B41" s="394"/>
      <c r="C41" s="394"/>
      <c r="D41" s="394"/>
      <c r="E41" s="394"/>
      <c r="F41" s="394"/>
      <c r="G41" s="394"/>
      <c r="H41" s="394"/>
      <c r="I41" s="394"/>
    </row>
    <row r="42" spans="1:9" ht="12.75">
      <c r="A42" s="394"/>
      <c r="B42" s="394"/>
      <c r="C42" s="394"/>
      <c r="D42" s="394"/>
      <c r="E42" s="394"/>
      <c r="F42" s="394"/>
      <c r="G42" s="394"/>
      <c r="H42" s="394"/>
      <c r="I42" s="394"/>
    </row>
  </sheetData>
  <sheetProtection/>
  <mergeCells count="1">
    <mergeCell ref="A4:Q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zoomScalePageLayoutView="0" workbookViewId="0" topLeftCell="A1">
      <selection activeCell="A16" sqref="A16:IV16"/>
    </sheetView>
  </sheetViews>
  <sheetFormatPr defaultColWidth="9.00390625" defaultRowHeight="12.75"/>
  <cols>
    <col min="1" max="1" width="9.25390625" style="0" bestFit="1" customWidth="1"/>
    <col min="2" max="2" width="59.375" style="0" customWidth="1"/>
    <col min="3" max="3" width="14.25390625" style="0" customWidth="1"/>
    <col min="4" max="4" width="12.00390625" style="0" customWidth="1"/>
    <col min="5" max="5" width="13.75390625" style="0" customWidth="1"/>
    <col min="6" max="6" width="10.875" style="0" bestFit="1" customWidth="1"/>
    <col min="7" max="7" width="12.00390625" style="0" customWidth="1"/>
    <col min="8" max="8" width="13.75390625" style="0" customWidth="1"/>
  </cols>
  <sheetData>
    <row r="1" spans="4:7" s="1" customFormat="1" ht="12.75">
      <c r="D1" s="371" t="s">
        <v>954</v>
      </c>
      <c r="E1" s="1" t="str">
        <f>'E.mérleg'!C1</f>
        <v>sz. melléklet a     /2024. (V.  .) önkormányzati rendelethez</v>
      </c>
      <c r="G1" s="2"/>
    </row>
    <row r="3" spans="1:8" ht="12.75">
      <c r="A3" s="1410" t="s">
        <v>1319</v>
      </c>
      <c r="B3" s="1410"/>
      <c r="C3" s="1410"/>
      <c r="D3" s="1410"/>
      <c r="E3" s="1410"/>
      <c r="F3" s="1410"/>
      <c r="G3" s="1410"/>
      <c r="H3" s="1410"/>
    </row>
    <row r="4" spans="1:8" ht="12.75">
      <c r="A4" s="728"/>
      <c r="B4" s="728"/>
      <c r="C4" s="728"/>
      <c r="D4" s="728"/>
      <c r="E4" s="728"/>
      <c r="F4" s="728"/>
      <c r="G4" s="728"/>
      <c r="H4" s="728"/>
    </row>
    <row r="5" ht="12.75">
      <c r="H5" s="744" t="s">
        <v>267</v>
      </c>
    </row>
    <row r="6" spans="1:8" s="564" customFormat="1" ht="114.75">
      <c r="A6" s="757" t="s">
        <v>496</v>
      </c>
      <c r="B6" s="759" t="s">
        <v>274</v>
      </c>
      <c r="C6" s="757" t="s">
        <v>943</v>
      </c>
      <c r="D6" s="757" t="s">
        <v>1110</v>
      </c>
      <c r="E6" s="757" t="s">
        <v>1111</v>
      </c>
      <c r="F6" s="757" t="s">
        <v>1112</v>
      </c>
      <c r="G6" s="757" t="s">
        <v>944</v>
      </c>
      <c r="H6" s="757" t="s">
        <v>945</v>
      </c>
    </row>
    <row r="7" spans="1:8" s="564" customFormat="1" ht="12.75">
      <c r="A7" s="757">
        <v>1</v>
      </c>
      <c r="B7" s="757">
        <v>2</v>
      </c>
      <c r="C7" s="757">
        <v>3</v>
      </c>
      <c r="D7" s="757">
        <v>4</v>
      </c>
      <c r="E7" s="757">
        <v>5</v>
      </c>
      <c r="F7" s="757">
        <v>6</v>
      </c>
      <c r="G7" s="757">
        <v>7</v>
      </c>
      <c r="H7" s="757">
        <v>8</v>
      </c>
    </row>
    <row r="8" spans="1:8" s="424" customFormat="1" ht="25.5">
      <c r="A8" s="1075" t="s">
        <v>552</v>
      </c>
      <c r="B8" s="1076" t="s">
        <v>946</v>
      </c>
      <c r="C8" s="1077">
        <v>278000</v>
      </c>
      <c r="D8" s="1077">
        <v>278000</v>
      </c>
      <c r="E8" s="1077">
        <v>0</v>
      </c>
      <c r="F8" s="1077">
        <v>0</v>
      </c>
      <c r="G8" s="1077">
        <v>0</v>
      </c>
      <c r="H8" s="1077">
        <v>0</v>
      </c>
    </row>
    <row r="9" spans="1:8" s="424" customFormat="1" ht="25.5">
      <c r="A9" s="1075" t="s">
        <v>947</v>
      </c>
      <c r="B9" s="1076" t="s">
        <v>948</v>
      </c>
      <c r="C9" s="1077">
        <v>1025000000</v>
      </c>
      <c r="D9" s="1077">
        <v>1025000000</v>
      </c>
      <c r="E9" s="1077">
        <v>0</v>
      </c>
      <c r="F9" s="1077">
        <v>0</v>
      </c>
      <c r="G9" s="1077">
        <v>0</v>
      </c>
      <c r="H9" s="1077">
        <v>0</v>
      </c>
    </row>
    <row r="10" spans="1:8" s="424" customFormat="1" ht="25.5">
      <c r="A10" s="1075" t="s">
        <v>949</v>
      </c>
      <c r="B10" s="1076" t="s">
        <v>950</v>
      </c>
      <c r="C10" s="1077">
        <v>235000000</v>
      </c>
      <c r="D10" s="1077">
        <v>235000000</v>
      </c>
      <c r="E10" s="1077">
        <v>0</v>
      </c>
      <c r="F10" s="1077">
        <v>0</v>
      </c>
      <c r="G10" s="1077">
        <v>0</v>
      </c>
      <c r="H10" s="1077">
        <v>0</v>
      </c>
    </row>
    <row r="11" spans="1:8" s="424" customFormat="1" ht="24.75" customHeight="1">
      <c r="A11" s="1075" t="s">
        <v>951</v>
      </c>
      <c r="B11" s="1076" t="s">
        <v>952</v>
      </c>
      <c r="C11" s="1077">
        <v>16249349</v>
      </c>
      <c r="D11" s="1077">
        <v>16249349</v>
      </c>
      <c r="E11" s="1077">
        <v>0</v>
      </c>
      <c r="F11" s="1077">
        <v>0</v>
      </c>
      <c r="G11" s="1077">
        <v>0</v>
      </c>
      <c r="H11" s="1077">
        <v>0</v>
      </c>
    </row>
    <row r="12" spans="1:8" s="424" customFormat="1" ht="21.75" customHeight="1">
      <c r="A12" s="1075" t="s">
        <v>715</v>
      </c>
      <c r="B12" s="1076" t="s">
        <v>953</v>
      </c>
      <c r="C12" s="1077">
        <v>79291891</v>
      </c>
      <c r="D12" s="1077">
        <v>79291891</v>
      </c>
      <c r="E12" s="1077">
        <v>0</v>
      </c>
      <c r="F12" s="1077">
        <v>0</v>
      </c>
      <c r="G12" s="1077">
        <v>0</v>
      </c>
      <c r="H12" s="1077">
        <v>0</v>
      </c>
    </row>
    <row r="13" spans="1:8" s="424" customFormat="1" ht="25.5">
      <c r="A13" s="1075" t="s">
        <v>920</v>
      </c>
      <c r="B13" s="1076" t="s">
        <v>1113</v>
      </c>
      <c r="C13" s="1077">
        <v>400000000</v>
      </c>
      <c r="D13" s="1077">
        <v>40029409</v>
      </c>
      <c r="E13" s="1077">
        <v>359970591</v>
      </c>
      <c r="F13" s="1077">
        <v>359970591</v>
      </c>
      <c r="G13" s="1077">
        <v>0</v>
      </c>
      <c r="H13" s="1077">
        <v>0</v>
      </c>
    </row>
    <row r="14" spans="1:8" s="424" customFormat="1" ht="24.75" customHeight="1">
      <c r="A14" s="1075" t="s">
        <v>1114</v>
      </c>
      <c r="B14" s="1076" t="s">
        <v>1115</v>
      </c>
      <c r="C14" s="1077">
        <v>1270000000</v>
      </c>
      <c r="D14" s="1077">
        <v>118740039</v>
      </c>
      <c r="E14" s="1077">
        <v>1151259961</v>
      </c>
      <c r="F14" s="1077">
        <v>126431474</v>
      </c>
      <c r="G14" s="1077">
        <v>1024828487</v>
      </c>
      <c r="H14" s="1077">
        <v>0</v>
      </c>
    </row>
    <row r="15" spans="1:8" s="424" customFormat="1" ht="25.5">
      <c r="A15" s="1075" t="s">
        <v>973</v>
      </c>
      <c r="B15" s="1076" t="s">
        <v>1116</v>
      </c>
      <c r="C15" s="1077">
        <v>17398000</v>
      </c>
      <c r="D15" s="1077">
        <v>14757058</v>
      </c>
      <c r="E15" s="1077">
        <v>0</v>
      </c>
      <c r="F15" s="1077">
        <v>0</v>
      </c>
      <c r="G15" s="1077">
        <v>0</v>
      </c>
      <c r="H15" s="1077">
        <v>0</v>
      </c>
    </row>
    <row r="16" s="424" customFormat="1" ht="12.75"/>
    <row r="17" s="424" customFormat="1" ht="12.75"/>
  </sheetData>
  <sheetProtection/>
  <mergeCells count="1"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F18"/>
  <sheetViews>
    <sheetView zoomScalePageLayoutView="0" workbookViewId="0" topLeftCell="A4">
      <selection activeCell="A10" sqref="A10:F18"/>
    </sheetView>
  </sheetViews>
  <sheetFormatPr defaultColWidth="9.00390625" defaultRowHeight="12.75"/>
  <cols>
    <col min="1" max="1" width="4.75390625" style="5" customWidth="1"/>
    <col min="2" max="2" width="79.25390625" style="5" customWidth="1"/>
    <col min="3" max="3" width="16.00390625" style="5" customWidth="1"/>
    <col min="4" max="4" width="16.625" style="5" bestFit="1" customWidth="1"/>
    <col min="5" max="5" width="14.75390625" style="5" customWidth="1"/>
    <col min="6" max="6" width="14.625" style="5" bestFit="1" customWidth="1"/>
    <col min="7" max="16384" width="9.125" style="5" customWidth="1"/>
  </cols>
  <sheetData>
    <row r="2" spans="2:3" ht="12.75">
      <c r="B2" s="6" t="s">
        <v>215</v>
      </c>
      <c r="C2" s="5" t="str">
        <f>'E.mérleg'!C1</f>
        <v>sz. melléklet a     /2024. (V.  .) önkormányzati rendelethez</v>
      </c>
    </row>
    <row r="5" spans="1:6" s="233" customFormat="1" ht="27.75" customHeight="1">
      <c r="A5" s="1411" t="s">
        <v>1320</v>
      </c>
      <c r="B5" s="1412"/>
      <c r="C5" s="1412"/>
      <c r="D5" s="1412"/>
      <c r="E5" s="1412"/>
      <c r="F5" s="1412"/>
    </row>
    <row r="6" s="233" customFormat="1" ht="27.75" customHeight="1">
      <c r="A6" s="568"/>
    </row>
    <row r="7" spans="1:6" s="233" customFormat="1" ht="27.75" customHeight="1">
      <c r="A7" s="314"/>
      <c r="F7" s="319" t="s">
        <v>267</v>
      </c>
    </row>
    <row r="8" spans="1:6" s="233" customFormat="1" ht="96.75" customHeight="1">
      <c r="A8" s="701" t="s">
        <v>496</v>
      </c>
      <c r="B8" s="701" t="s">
        <v>274</v>
      </c>
      <c r="C8" s="701" t="s">
        <v>214</v>
      </c>
      <c r="D8" s="701" t="s">
        <v>899</v>
      </c>
      <c r="E8" s="701" t="s">
        <v>900</v>
      </c>
      <c r="F8" s="701" t="s">
        <v>901</v>
      </c>
    </row>
    <row r="9" spans="1:6" s="233" customFormat="1" ht="12.75">
      <c r="A9" s="697">
        <v>1</v>
      </c>
      <c r="B9" s="697">
        <v>2</v>
      </c>
      <c r="C9" s="697">
        <v>3</v>
      </c>
      <c r="D9" s="697">
        <v>4</v>
      </c>
      <c r="E9" s="697">
        <v>5</v>
      </c>
      <c r="F9" s="697">
        <v>6</v>
      </c>
    </row>
    <row r="10" spans="1:6" ht="12.75">
      <c r="A10" s="1075" t="s">
        <v>39</v>
      </c>
      <c r="B10" s="1076" t="s">
        <v>1106</v>
      </c>
      <c r="C10" s="1077">
        <v>6817400</v>
      </c>
      <c r="D10" s="1077">
        <v>6817400</v>
      </c>
      <c r="E10" s="1077">
        <v>0</v>
      </c>
      <c r="F10" s="1077">
        <v>0</v>
      </c>
    </row>
    <row r="11" spans="1:6" ht="25.5">
      <c r="A11" s="1075" t="s">
        <v>108</v>
      </c>
      <c r="B11" s="1076" t="s">
        <v>1538</v>
      </c>
      <c r="C11" s="1077">
        <v>400000000</v>
      </c>
      <c r="D11" s="1077">
        <v>0</v>
      </c>
      <c r="E11" s="1077">
        <v>400000000</v>
      </c>
      <c r="F11" s="1077">
        <v>0</v>
      </c>
    </row>
    <row r="12" spans="1:6" ht="12.75">
      <c r="A12" s="1075" t="s">
        <v>47</v>
      </c>
      <c r="B12" s="1076" t="s">
        <v>940</v>
      </c>
      <c r="C12" s="1077">
        <v>66896929</v>
      </c>
      <c r="D12" s="1077">
        <v>66896929</v>
      </c>
      <c r="E12" s="1077">
        <v>0</v>
      </c>
      <c r="F12" s="1077">
        <v>0</v>
      </c>
    </row>
    <row r="13" spans="1:6" ht="14.25" customHeight="1">
      <c r="A13" s="1075" t="s">
        <v>48</v>
      </c>
      <c r="B13" s="1076" t="s">
        <v>941</v>
      </c>
      <c r="C13" s="1077">
        <v>9447884</v>
      </c>
      <c r="D13" s="1077">
        <v>9447884</v>
      </c>
      <c r="E13" s="1077">
        <v>0</v>
      </c>
      <c r="F13" s="1077">
        <v>0</v>
      </c>
    </row>
    <row r="14" spans="1:6" ht="12.75">
      <c r="A14" s="1075" t="s">
        <v>522</v>
      </c>
      <c r="B14" s="1076" t="s">
        <v>1539</v>
      </c>
      <c r="C14" s="1077">
        <v>3516119</v>
      </c>
      <c r="D14" s="1077">
        <v>3516119</v>
      </c>
      <c r="E14" s="1077">
        <v>0</v>
      </c>
      <c r="F14" s="1077">
        <v>0</v>
      </c>
    </row>
    <row r="15" spans="1:6" ht="24" customHeight="1">
      <c r="A15" s="1072" t="s">
        <v>524</v>
      </c>
      <c r="B15" s="1073" t="s">
        <v>1540</v>
      </c>
      <c r="C15" s="1074">
        <v>486678332</v>
      </c>
      <c r="D15" s="1074">
        <v>86678332</v>
      </c>
      <c r="E15" s="1074">
        <v>400000000</v>
      </c>
      <c r="F15" s="1074">
        <v>0</v>
      </c>
    </row>
    <row r="16" spans="1:6" ht="25.5">
      <c r="A16" s="1075" t="s">
        <v>530</v>
      </c>
      <c r="B16" s="1076" t="s">
        <v>1541</v>
      </c>
      <c r="C16" s="1077">
        <v>32101000</v>
      </c>
      <c r="D16" s="1077">
        <v>32101000</v>
      </c>
      <c r="E16" s="1077">
        <v>0</v>
      </c>
      <c r="F16" s="1077">
        <v>0</v>
      </c>
    </row>
    <row r="17" spans="1:6" ht="12.75">
      <c r="A17" s="1075" t="s">
        <v>534</v>
      </c>
      <c r="B17" s="1076" t="s">
        <v>1542</v>
      </c>
      <c r="C17" s="1077">
        <v>100946179</v>
      </c>
      <c r="D17" s="1077">
        <v>99405235</v>
      </c>
      <c r="E17" s="1077">
        <v>0</v>
      </c>
      <c r="F17" s="1077">
        <v>1540944</v>
      </c>
    </row>
    <row r="18" spans="1:6" ht="12.75">
      <c r="A18" s="1072" t="s">
        <v>50</v>
      </c>
      <c r="B18" s="1073" t="s">
        <v>1543</v>
      </c>
      <c r="C18" s="1074">
        <v>631934632</v>
      </c>
      <c r="D18" s="1074">
        <v>230393688</v>
      </c>
      <c r="E18" s="1074">
        <v>400000000</v>
      </c>
      <c r="F18" s="1074">
        <v>1540944</v>
      </c>
    </row>
  </sheetData>
  <sheetProtection/>
  <mergeCells count="1">
    <mergeCell ref="A5:F5"/>
  </mergeCells>
  <printOptions horizontalCentered="1"/>
  <pageMargins left="0.1968503937007874" right="0.1574803149606299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N98"/>
  <sheetViews>
    <sheetView view="pageBreakPreview" zoomScale="90" zoomScaleSheetLayoutView="90" zoomScalePageLayoutView="0" workbookViewId="0" topLeftCell="A56">
      <selection activeCell="B23" sqref="B23"/>
    </sheetView>
  </sheetViews>
  <sheetFormatPr defaultColWidth="9.00390625" defaultRowHeight="12.75"/>
  <cols>
    <col min="1" max="1" width="35.125" style="42" customWidth="1"/>
    <col min="2" max="2" width="14.25390625" style="5" customWidth="1"/>
    <col min="3" max="3" width="14.625" style="5" customWidth="1"/>
    <col min="4" max="4" width="14.875" style="5" customWidth="1"/>
    <col min="5" max="5" width="12.25390625" style="5" customWidth="1"/>
    <col min="6" max="6" width="13.125" style="5" customWidth="1"/>
    <col min="7" max="7" width="11.625" style="5" customWidth="1"/>
    <col min="8" max="8" width="13.25390625" style="5" customWidth="1"/>
    <col min="9" max="9" width="12.75390625" style="5" customWidth="1"/>
    <col min="10" max="10" width="12.625" style="5" customWidth="1"/>
    <col min="11" max="11" width="14.875" style="5" customWidth="1"/>
    <col min="12" max="12" width="9.125" style="5" customWidth="1"/>
    <col min="13" max="13" width="12.25390625" style="5" bestFit="1" customWidth="1"/>
    <col min="14" max="16384" width="9.125" style="5" customWidth="1"/>
  </cols>
  <sheetData>
    <row r="2" spans="1:5" ht="12.75">
      <c r="A2" s="33"/>
      <c r="B2" s="6"/>
      <c r="D2" s="6" t="s">
        <v>305</v>
      </c>
      <c r="E2" s="5" t="str">
        <f>'E.mérleg'!C1</f>
        <v>sz. melléklet a     /2024. (V.  .) önkormányzati rendelethez</v>
      </c>
    </row>
    <row r="3" spans="1:4" ht="12.75">
      <c r="A3" s="33"/>
      <c r="B3" s="6"/>
      <c r="D3" s="6"/>
    </row>
    <row r="4" spans="1:4" ht="12.75">
      <c r="A4" s="33"/>
      <c r="B4" s="6"/>
      <c r="D4" s="6"/>
    </row>
    <row r="5" ht="12.75">
      <c r="A5" s="33"/>
    </row>
    <row r="6" spans="1:11" ht="12.75">
      <c r="A6" s="1215" t="s">
        <v>303</v>
      </c>
      <c r="B6" s="1215"/>
      <c r="C6" s="1215"/>
      <c r="D6" s="1215"/>
      <c r="E6" s="1215"/>
      <c r="F6" s="1215"/>
      <c r="G6" s="1215"/>
      <c r="H6" s="1215"/>
      <c r="I6" s="1215"/>
      <c r="J6" s="1215"/>
      <c r="K6" s="1215"/>
    </row>
    <row r="7" spans="1:11" ht="12.75">
      <c r="A7" s="1215" t="s">
        <v>1283</v>
      </c>
      <c r="B7" s="1215"/>
      <c r="C7" s="1215"/>
      <c r="D7" s="1215"/>
      <c r="E7" s="1215"/>
      <c r="F7" s="1215"/>
      <c r="G7" s="1215"/>
      <c r="H7" s="1215"/>
      <c r="I7" s="1215"/>
      <c r="J7" s="1215"/>
      <c r="K7" s="1215"/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0" ht="12.75">
      <c r="A9" s="34"/>
      <c r="B9" s="21"/>
      <c r="C9" s="21"/>
      <c r="D9" s="21"/>
      <c r="E9" s="21"/>
      <c r="F9" s="21"/>
      <c r="G9" s="21"/>
      <c r="H9" s="21"/>
      <c r="I9" s="21"/>
      <c r="J9" s="21"/>
    </row>
    <row r="10" spans="1:11" ht="13.5" thickBot="1">
      <c r="A10" s="35"/>
      <c r="B10" s="7"/>
      <c r="C10" s="7"/>
      <c r="D10" s="7"/>
      <c r="E10" s="7"/>
      <c r="K10" s="320" t="s">
        <v>399</v>
      </c>
    </row>
    <row r="11" spans="1:11" ht="26.25" thickBot="1">
      <c r="A11" s="329" t="s">
        <v>274</v>
      </c>
      <c r="B11" s="339" t="s">
        <v>1284</v>
      </c>
      <c r="C11" s="22" t="s">
        <v>1285</v>
      </c>
      <c r="D11" s="22" t="s">
        <v>1286</v>
      </c>
      <c r="E11" s="321" t="s">
        <v>263</v>
      </c>
      <c r="F11" s="334" t="s">
        <v>788</v>
      </c>
      <c r="G11" s="23" t="s">
        <v>73</v>
      </c>
      <c r="H11" s="24" t="s">
        <v>276</v>
      </c>
      <c r="I11" s="24" t="s">
        <v>397</v>
      </c>
      <c r="J11" s="24" t="s">
        <v>398</v>
      </c>
      <c r="K11" s="25" t="s">
        <v>298</v>
      </c>
    </row>
    <row r="12" spans="1:11" ht="12.75">
      <c r="A12" s="330" t="s">
        <v>277</v>
      </c>
      <c r="B12" s="340"/>
      <c r="C12" s="43"/>
      <c r="D12" s="44"/>
      <c r="E12" s="260"/>
      <c r="F12" s="335"/>
      <c r="G12" s="45"/>
      <c r="H12" s="45"/>
      <c r="I12" s="45"/>
      <c r="J12" s="45"/>
      <c r="K12" s="46"/>
    </row>
    <row r="13" spans="1:11" ht="12.75">
      <c r="A13" s="351" t="s">
        <v>306</v>
      </c>
      <c r="B13" s="352">
        <v>943043242</v>
      </c>
      <c r="C13" s="353">
        <v>1207259197</v>
      </c>
      <c r="D13" s="354">
        <f aca="true" t="shared" si="0" ref="D13:D18">SUM(F13:K13)</f>
        <v>1207259197</v>
      </c>
      <c r="E13" s="514">
        <f>D13/C13</f>
        <v>1</v>
      </c>
      <c r="F13" s="355"/>
      <c r="G13" s="356"/>
      <c r="H13" s="356"/>
      <c r="I13" s="356"/>
      <c r="J13" s="356"/>
      <c r="K13" s="915">
        <v>1207259197</v>
      </c>
    </row>
    <row r="14" spans="1:11" ht="12.75">
      <c r="A14" s="351" t="s">
        <v>307</v>
      </c>
      <c r="B14" s="352"/>
      <c r="C14" s="353"/>
      <c r="D14" s="354">
        <f t="shared" si="0"/>
        <v>0</v>
      </c>
      <c r="E14" s="514" t="e">
        <f aca="true" t="shared" si="1" ref="E14:E47">D14/C14</f>
        <v>#DIV/0!</v>
      </c>
      <c r="F14" s="355"/>
      <c r="G14" s="356"/>
      <c r="H14" s="356"/>
      <c r="I14" s="356"/>
      <c r="J14" s="356"/>
      <c r="K14" s="915"/>
    </row>
    <row r="15" spans="1:11" ht="12.75">
      <c r="A15" s="351" t="s">
        <v>308</v>
      </c>
      <c r="B15" s="352"/>
      <c r="C15" s="353"/>
      <c r="D15" s="354">
        <f t="shared" si="0"/>
        <v>0</v>
      </c>
      <c r="E15" s="514"/>
      <c r="F15" s="355"/>
      <c r="G15" s="356"/>
      <c r="H15" s="356"/>
      <c r="I15" s="356"/>
      <c r="J15" s="356"/>
      <c r="K15" s="84"/>
    </row>
    <row r="16" spans="1:11" ht="26.25" customHeight="1">
      <c r="A16" s="1416" t="s">
        <v>309</v>
      </c>
      <c r="B16" s="352"/>
      <c r="C16" s="353"/>
      <c r="D16" s="354">
        <f t="shared" si="0"/>
        <v>0</v>
      </c>
      <c r="E16" s="514"/>
      <c r="F16" s="355"/>
      <c r="G16" s="356"/>
      <c r="H16" s="356"/>
      <c r="I16" s="356"/>
      <c r="J16" s="356"/>
      <c r="K16" s="84"/>
    </row>
    <row r="17" spans="1:11" ht="26.25" customHeight="1">
      <c r="A17" s="1416" t="s">
        <v>310</v>
      </c>
      <c r="B17" s="352"/>
      <c r="C17" s="353"/>
      <c r="D17" s="354">
        <f t="shared" si="0"/>
        <v>0</v>
      </c>
      <c r="E17" s="514"/>
      <c r="F17" s="355"/>
      <c r="G17" s="356"/>
      <c r="H17" s="356"/>
      <c r="I17" s="356"/>
      <c r="J17" s="356"/>
      <c r="K17" s="84"/>
    </row>
    <row r="18" spans="1:11" ht="12.75">
      <c r="A18" s="351" t="s">
        <v>311</v>
      </c>
      <c r="B18" s="352">
        <v>36649114</v>
      </c>
      <c r="C18" s="353">
        <v>57411044</v>
      </c>
      <c r="D18" s="354">
        <f t="shared" si="0"/>
        <v>46124845</v>
      </c>
      <c r="E18" s="514">
        <f t="shared" si="1"/>
        <v>0.803414147981702</v>
      </c>
      <c r="F18" s="357">
        <v>4800000</v>
      </c>
      <c r="G18" s="358"/>
      <c r="H18" s="355"/>
      <c r="I18" s="355"/>
      <c r="J18" s="355"/>
      <c r="K18" s="915">
        <v>41324845</v>
      </c>
    </row>
    <row r="19" spans="1:11" ht="12.75">
      <c r="A19" s="359" t="s">
        <v>312</v>
      </c>
      <c r="B19" s="360">
        <f>SUM(B13:B18)</f>
        <v>979692356</v>
      </c>
      <c r="C19" s="360">
        <f>SUM(C13:C18)</f>
        <v>1264670241</v>
      </c>
      <c r="D19" s="360">
        <f>SUM(D13:D18)</f>
        <v>1253384042</v>
      </c>
      <c r="E19" s="514">
        <f t="shared" si="1"/>
        <v>0.9910757771993782</v>
      </c>
      <c r="F19" s="363">
        <f aca="true" t="shared" si="2" ref="F19:K19">SUM(F13:F18)</f>
        <v>4800000</v>
      </c>
      <c r="G19" s="363">
        <f t="shared" si="2"/>
        <v>0</v>
      </c>
      <c r="H19" s="363">
        <f t="shared" si="2"/>
        <v>0</v>
      </c>
      <c r="I19" s="363">
        <f t="shared" si="2"/>
        <v>0</v>
      </c>
      <c r="J19" s="363">
        <f t="shared" si="2"/>
        <v>0</v>
      </c>
      <c r="K19" s="574">
        <f t="shared" si="2"/>
        <v>1248584042</v>
      </c>
    </row>
    <row r="20" spans="1:11" ht="12.75">
      <c r="A20" s="351" t="s">
        <v>313</v>
      </c>
      <c r="B20" s="352"/>
      <c r="C20" s="353">
        <v>400000000</v>
      </c>
      <c r="D20" s="354">
        <f>SUM(F20:K20)</f>
        <v>400000000</v>
      </c>
      <c r="E20" s="514">
        <f t="shared" si="1"/>
        <v>1</v>
      </c>
      <c r="F20" s="355"/>
      <c r="G20" s="356"/>
      <c r="H20" s="356"/>
      <c r="I20" s="356"/>
      <c r="J20" s="356"/>
      <c r="K20" s="915">
        <v>400000000</v>
      </c>
    </row>
    <row r="21" spans="1:11" ht="12.75">
      <c r="A21" s="351" t="s">
        <v>314</v>
      </c>
      <c r="B21" s="352"/>
      <c r="C21" s="353"/>
      <c r="D21" s="354">
        <f>SUM(F21:K21)</f>
        <v>0</v>
      </c>
      <c r="E21" s="514"/>
      <c r="F21" s="355"/>
      <c r="G21" s="356"/>
      <c r="H21" s="356"/>
      <c r="I21" s="356"/>
      <c r="J21" s="356"/>
      <c r="K21" s="84"/>
    </row>
    <row r="22" spans="1:11" ht="25.5" customHeight="1">
      <c r="A22" s="1416" t="s">
        <v>315</v>
      </c>
      <c r="B22" s="352"/>
      <c r="C22" s="353"/>
      <c r="D22" s="354">
        <f>SUM(F22:K22)</f>
        <v>0</v>
      </c>
      <c r="E22" s="514"/>
      <c r="F22" s="355"/>
      <c r="G22" s="356"/>
      <c r="H22" s="356"/>
      <c r="I22" s="356"/>
      <c r="J22" s="356"/>
      <c r="K22" s="84"/>
    </row>
    <row r="23" spans="1:11" ht="24.75" customHeight="1">
      <c r="A23" s="1416" t="s">
        <v>316</v>
      </c>
      <c r="B23" s="352"/>
      <c r="C23" s="353"/>
      <c r="D23" s="354">
        <f>SUM(F23:K23)</f>
        <v>0</v>
      </c>
      <c r="E23" s="514"/>
      <c r="F23" s="355"/>
      <c r="G23" s="356"/>
      <c r="H23" s="356"/>
      <c r="I23" s="356"/>
      <c r="J23" s="356"/>
      <c r="K23" s="84"/>
    </row>
    <row r="24" spans="1:11" ht="12.75">
      <c r="A24" s="351" t="s">
        <v>317</v>
      </c>
      <c r="B24" s="352">
        <v>200905588</v>
      </c>
      <c r="C24" s="353">
        <v>673495706</v>
      </c>
      <c r="D24" s="354">
        <f>SUM(F24:K24)</f>
        <v>673495706</v>
      </c>
      <c r="E24" s="514">
        <f t="shared" si="1"/>
        <v>1</v>
      </c>
      <c r="F24" s="357"/>
      <c r="G24" s="358"/>
      <c r="H24" s="355"/>
      <c r="I24" s="355"/>
      <c r="J24" s="355"/>
      <c r="K24" s="915">
        <v>673495706</v>
      </c>
    </row>
    <row r="25" spans="1:11" ht="12.75">
      <c r="A25" s="359" t="s">
        <v>318</v>
      </c>
      <c r="B25" s="360">
        <f>SUM(B20:B24)</f>
        <v>200905588</v>
      </c>
      <c r="C25" s="361">
        <f>SUM(C20:C24)</f>
        <v>1073495706</v>
      </c>
      <c r="D25" s="361">
        <f>SUM(D20:D24)</f>
        <v>1073495706</v>
      </c>
      <c r="E25" s="514">
        <f t="shared" si="1"/>
        <v>1</v>
      </c>
      <c r="F25" s="481">
        <f aca="true" t="shared" si="3" ref="F25:K25">SUM(F20:F24)</f>
        <v>0</v>
      </c>
      <c r="G25" s="482">
        <f t="shared" si="3"/>
        <v>0</v>
      </c>
      <c r="H25" s="482">
        <f t="shared" si="3"/>
        <v>0</v>
      </c>
      <c r="I25" s="482">
        <f t="shared" si="3"/>
        <v>0</v>
      </c>
      <c r="J25" s="482">
        <f t="shared" si="3"/>
        <v>0</v>
      </c>
      <c r="K25" s="574">
        <f t="shared" si="3"/>
        <v>1073495706</v>
      </c>
    </row>
    <row r="26" spans="1:11" ht="12.75">
      <c r="A26" s="351" t="s">
        <v>336</v>
      </c>
      <c r="B26" s="352"/>
      <c r="C26" s="353"/>
      <c r="D26" s="354"/>
      <c r="E26" s="514"/>
      <c r="F26" s="355"/>
      <c r="G26" s="356"/>
      <c r="H26" s="356"/>
      <c r="I26" s="356"/>
      <c r="J26" s="356"/>
      <c r="K26" s="84"/>
    </row>
    <row r="27" spans="1:11" ht="12.75">
      <c r="A27" s="351" t="s">
        <v>376</v>
      </c>
      <c r="B27" s="352">
        <v>90000000</v>
      </c>
      <c r="C27" s="353">
        <v>80971800</v>
      </c>
      <c r="D27" s="354">
        <f>SUM(F27:K27)</f>
        <v>80971800</v>
      </c>
      <c r="E27" s="514">
        <f t="shared" si="1"/>
        <v>1</v>
      </c>
      <c r="F27" s="355"/>
      <c r="G27" s="356"/>
      <c r="H27" s="356"/>
      <c r="I27" s="356"/>
      <c r="J27" s="356"/>
      <c r="K27" s="997">
        <v>80971800</v>
      </c>
    </row>
    <row r="28" spans="1:11" ht="12.75">
      <c r="A28" s="351" t="s">
        <v>337</v>
      </c>
      <c r="B28" s="352">
        <v>250500000</v>
      </c>
      <c r="C28" s="353">
        <v>432617334</v>
      </c>
      <c r="D28" s="354">
        <f>SUM(F28:K28)</f>
        <v>432617334</v>
      </c>
      <c r="E28" s="514">
        <f t="shared" si="1"/>
        <v>1</v>
      </c>
      <c r="F28" s="355"/>
      <c r="G28" s="356"/>
      <c r="H28" s="356"/>
      <c r="I28" s="356"/>
      <c r="J28" s="356"/>
      <c r="K28" s="998">
        <v>432617334</v>
      </c>
    </row>
    <row r="29" spans="1:11" ht="12.75">
      <c r="A29" s="351" t="s">
        <v>338</v>
      </c>
      <c r="B29" s="352">
        <v>6985480</v>
      </c>
      <c r="C29" s="353">
        <v>8793611</v>
      </c>
      <c r="D29" s="354">
        <f>SUM(F29:K29)</f>
        <v>8793611</v>
      </c>
      <c r="E29" s="514">
        <f t="shared" si="1"/>
        <v>1</v>
      </c>
      <c r="F29" s="355">
        <v>480000</v>
      </c>
      <c r="G29" s="356"/>
      <c r="H29" s="356"/>
      <c r="I29" s="356"/>
      <c r="J29" s="356"/>
      <c r="K29" s="996">
        <v>8313611</v>
      </c>
    </row>
    <row r="30" spans="1:11" ht="12.75">
      <c r="A30" s="359" t="s">
        <v>29</v>
      </c>
      <c r="B30" s="360">
        <f>B26+B27+B28+B29</f>
        <v>347485480</v>
      </c>
      <c r="C30" s="360">
        <f>C26+C27+C28+C29</f>
        <v>522382745</v>
      </c>
      <c r="D30" s="360">
        <f>D26+D27+D28+D29</f>
        <v>522382745</v>
      </c>
      <c r="E30" s="514">
        <f t="shared" si="1"/>
        <v>1</v>
      </c>
      <c r="F30" s="485">
        <f aca="true" t="shared" si="4" ref="F30:K30">F26+F27+F28+F29</f>
        <v>480000</v>
      </c>
      <c r="G30" s="485">
        <f t="shared" si="4"/>
        <v>0</v>
      </c>
      <c r="H30" s="482">
        <f t="shared" si="4"/>
        <v>0</v>
      </c>
      <c r="I30" s="482">
        <f t="shared" si="4"/>
        <v>0</v>
      </c>
      <c r="J30" s="482">
        <f t="shared" si="4"/>
        <v>0</v>
      </c>
      <c r="K30" s="482">
        <f t="shared" si="4"/>
        <v>521902745</v>
      </c>
    </row>
    <row r="31" spans="1:11" ht="12.75">
      <c r="A31" s="359" t="s">
        <v>339</v>
      </c>
      <c r="B31" s="360">
        <v>636897902</v>
      </c>
      <c r="C31" s="361">
        <v>528123368</v>
      </c>
      <c r="D31" s="362">
        <f>SUM(F31:K31)</f>
        <v>528125682</v>
      </c>
      <c r="E31" s="514">
        <f t="shared" si="1"/>
        <v>1.0000043815520012</v>
      </c>
      <c r="F31" s="365">
        <v>7705027</v>
      </c>
      <c r="G31" s="364">
        <v>13195675</v>
      </c>
      <c r="H31" s="363">
        <v>54692</v>
      </c>
      <c r="I31" s="970">
        <v>58926244</v>
      </c>
      <c r="J31" s="363">
        <v>175054224</v>
      </c>
      <c r="K31" s="999">
        <v>273189820</v>
      </c>
    </row>
    <row r="32" spans="1:11" ht="12.75">
      <c r="A32" s="359" t="s">
        <v>340</v>
      </c>
      <c r="B32" s="360"/>
      <c r="C32" s="361">
        <v>593323</v>
      </c>
      <c r="D32" s="362">
        <f>SUM(F32:K32)</f>
        <v>737961</v>
      </c>
      <c r="E32" s="514">
        <f t="shared" si="1"/>
        <v>1.243776155652149</v>
      </c>
      <c r="F32" s="363">
        <v>193851</v>
      </c>
      <c r="G32" s="364"/>
      <c r="H32" s="364"/>
      <c r="I32" s="862"/>
      <c r="J32" s="364"/>
      <c r="K32" s="1000">
        <v>544110</v>
      </c>
    </row>
    <row r="33" spans="1:11" ht="12.75">
      <c r="A33" s="359" t="s">
        <v>341</v>
      </c>
      <c r="B33" s="360">
        <v>40229130</v>
      </c>
      <c r="C33" s="361">
        <v>400000</v>
      </c>
      <c r="D33" s="362">
        <f>SUM(F33:K33)</f>
        <v>400000</v>
      </c>
      <c r="E33" s="514">
        <f t="shared" si="1"/>
        <v>1</v>
      </c>
      <c r="F33" s="363"/>
      <c r="G33" s="364"/>
      <c r="H33" s="364"/>
      <c r="I33" s="364"/>
      <c r="J33" s="364"/>
      <c r="K33" s="1000">
        <v>400000</v>
      </c>
    </row>
    <row r="34" spans="1:11" ht="13.5" thickBot="1">
      <c r="A34" s="37" t="s">
        <v>342</v>
      </c>
      <c r="B34" s="342">
        <v>2327340</v>
      </c>
      <c r="C34" s="52">
        <v>63329627</v>
      </c>
      <c r="D34" s="362">
        <f>SUM(F34:K34)</f>
        <v>63329627</v>
      </c>
      <c r="E34" s="516">
        <f t="shared" si="1"/>
        <v>1</v>
      </c>
      <c r="F34" s="475">
        <v>2327340</v>
      </c>
      <c r="G34" s="476"/>
      <c r="H34" s="476"/>
      <c r="I34" s="862"/>
      <c r="J34" s="476"/>
      <c r="K34" s="916">
        <v>61002287</v>
      </c>
    </row>
    <row r="35" spans="1:11" ht="13.5" thickBot="1">
      <c r="A35" s="38" t="s">
        <v>280</v>
      </c>
      <c r="B35" s="85">
        <f>B19+B25+B30+B31+B32+B33+B34</f>
        <v>2207537796</v>
      </c>
      <c r="C35" s="85">
        <f>C19+C25+C30+C31+C32+C33+C34</f>
        <v>3452995010</v>
      </c>
      <c r="D35" s="139">
        <f>D19+D25+D30+D31+D32+D33+D34</f>
        <v>3441855763</v>
      </c>
      <c r="E35" s="517">
        <f t="shared" si="1"/>
        <v>0.9967740332761152</v>
      </c>
      <c r="F35" s="85">
        <f aca="true" t="shared" si="5" ref="F35:K35">F19+F25+F30+F31+F32+F33+F34</f>
        <v>15506218</v>
      </c>
      <c r="G35" s="85">
        <f t="shared" si="5"/>
        <v>13195675</v>
      </c>
      <c r="H35" s="85">
        <f t="shared" si="5"/>
        <v>54692</v>
      </c>
      <c r="I35" s="85">
        <f t="shared" si="5"/>
        <v>58926244</v>
      </c>
      <c r="J35" s="85">
        <f t="shared" si="5"/>
        <v>175054224</v>
      </c>
      <c r="K35" s="917">
        <f t="shared" si="5"/>
        <v>3179118710</v>
      </c>
    </row>
    <row r="36" spans="1:11" ht="12.75">
      <c r="A36" s="331" t="s">
        <v>343</v>
      </c>
      <c r="B36" s="343"/>
      <c r="C36" s="58"/>
      <c r="D36" s="477"/>
      <c r="E36" s="515"/>
      <c r="F36" s="478"/>
      <c r="G36" s="479"/>
      <c r="H36" s="479"/>
      <c r="I36" s="479"/>
      <c r="J36" s="479"/>
      <c r="K36" s="480"/>
    </row>
    <row r="37" spans="1:11" ht="12.75">
      <c r="A37" s="36" t="s">
        <v>344</v>
      </c>
      <c r="B37" s="341">
        <v>0</v>
      </c>
      <c r="C37" s="47">
        <v>0</v>
      </c>
      <c r="D37" s="354">
        <f>SUM(F37:K37)</f>
        <v>0</v>
      </c>
      <c r="E37" s="514"/>
      <c r="F37" s="51"/>
      <c r="G37" s="49"/>
      <c r="H37" s="49"/>
      <c r="I37" s="49"/>
      <c r="J37" s="49"/>
      <c r="K37" s="50"/>
    </row>
    <row r="38" spans="1:11" ht="12.75">
      <c r="A38" s="332" t="s">
        <v>345</v>
      </c>
      <c r="B38" s="344">
        <v>3082384687</v>
      </c>
      <c r="C38" s="59">
        <v>3090560001</v>
      </c>
      <c r="D38" s="354">
        <f>SUM(F38:K38)</f>
        <v>3090560001</v>
      </c>
      <c r="E38" s="514">
        <f t="shared" si="1"/>
        <v>1</v>
      </c>
      <c r="F38" s="51">
        <v>460230</v>
      </c>
      <c r="G38" s="49">
        <v>544969</v>
      </c>
      <c r="H38" s="49">
        <v>561857</v>
      </c>
      <c r="I38" s="861">
        <v>676117</v>
      </c>
      <c r="J38" s="49">
        <v>633777</v>
      </c>
      <c r="K38" s="915">
        <v>3087683051</v>
      </c>
    </row>
    <row r="39" spans="1:11" ht="12.75">
      <c r="A39" s="36" t="s">
        <v>346</v>
      </c>
      <c r="B39" s="344"/>
      <c r="C39" s="59">
        <v>43500865</v>
      </c>
      <c r="D39" s="354">
        <f>SUM(F39:K39)</f>
        <v>43500865</v>
      </c>
      <c r="E39" s="514">
        <f t="shared" si="1"/>
        <v>1</v>
      </c>
      <c r="F39" s="51"/>
      <c r="G39" s="49"/>
      <c r="H39" s="49"/>
      <c r="I39" s="49"/>
      <c r="J39" s="49"/>
      <c r="K39" s="915">
        <v>43500865</v>
      </c>
    </row>
    <row r="40" spans="1:11" ht="12.75" hidden="1">
      <c r="A40" s="36" t="s">
        <v>410</v>
      </c>
      <c r="B40" s="344"/>
      <c r="C40" s="59"/>
      <c r="D40" s="354"/>
      <c r="E40" s="514"/>
      <c r="F40" s="51"/>
      <c r="G40" s="49"/>
      <c r="H40" s="49"/>
      <c r="I40" s="49"/>
      <c r="J40" s="49"/>
      <c r="K40" s="50"/>
    </row>
    <row r="41" spans="1:11" ht="12.75">
      <c r="A41" s="36" t="s">
        <v>348</v>
      </c>
      <c r="B41" s="341">
        <v>1128207814</v>
      </c>
      <c r="C41" s="47">
        <v>1206045772</v>
      </c>
      <c r="D41" s="354">
        <f>SUM(F41:K41)</f>
        <v>1093768567</v>
      </c>
      <c r="E41" s="514">
        <f t="shared" si="1"/>
        <v>0.9069046900153637</v>
      </c>
      <c r="F41" s="491">
        <v>265162796</v>
      </c>
      <c r="G41" s="861">
        <v>66720441</v>
      </c>
      <c r="H41" s="49">
        <v>226642757</v>
      </c>
      <c r="I41" s="861">
        <v>170831254</v>
      </c>
      <c r="J41" s="49">
        <v>364411319</v>
      </c>
      <c r="K41" s="50"/>
    </row>
    <row r="42" spans="1:11" ht="24.75" customHeight="1">
      <c r="A42" s="1417" t="s">
        <v>421</v>
      </c>
      <c r="B42" s="345"/>
      <c r="C42" s="366"/>
      <c r="D42" s="48"/>
      <c r="E42" s="514"/>
      <c r="F42" s="336"/>
      <c r="G42" s="49"/>
      <c r="H42" s="49"/>
      <c r="I42" s="49"/>
      <c r="J42" s="49"/>
      <c r="K42" s="50"/>
    </row>
    <row r="43" spans="1:11" ht="12.75">
      <c r="A43" s="37" t="s">
        <v>350</v>
      </c>
      <c r="B43" s="342">
        <f>SUM(B36:B42)</f>
        <v>4210592501</v>
      </c>
      <c r="C43" s="342">
        <f>SUM(C36:C42)</f>
        <v>4340106638</v>
      </c>
      <c r="D43" s="342">
        <f>SUM(D36:D42)</f>
        <v>4227829433</v>
      </c>
      <c r="E43" s="514">
        <f t="shared" si="1"/>
        <v>0.9741303119105527</v>
      </c>
      <c r="F43" s="258">
        <f aca="true" t="shared" si="6" ref="F43:K43">SUM(F36:F42)</f>
        <v>265623026</v>
      </c>
      <c r="G43" s="256">
        <f t="shared" si="6"/>
        <v>67265410</v>
      </c>
      <c r="H43" s="256">
        <f t="shared" si="6"/>
        <v>227204614</v>
      </c>
      <c r="I43" s="256">
        <f t="shared" si="6"/>
        <v>171507371</v>
      </c>
      <c r="J43" s="256">
        <f t="shared" si="6"/>
        <v>365045096</v>
      </c>
      <c r="K43" s="513">
        <f t="shared" si="6"/>
        <v>3131183916</v>
      </c>
    </row>
    <row r="44" spans="1:11" ht="12.75">
      <c r="A44" s="333" t="s">
        <v>351</v>
      </c>
      <c r="B44" s="346"/>
      <c r="C44" s="63"/>
      <c r="D44" s="55"/>
      <c r="E44" s="514"/>
      <c r="F44" s="337"/>
      <c r="G44" s="64"/>
      <c r="H44" s="64"/>
      <c r="I44" s="64"/>
      <c r="J44" s="64"/>
      <c r="K44" s="65"/>
    </row>
    <row r="45" spans="1:11" ht="22.5" customHeight="1" thickBot="1">
      <c r="A45" s="1418" t="s">
        <v>352</v>
      </c>
      <c r="B45" s="347"/>
      <c r="C45" s="66"/>
      <c r="D45" s="67"/>
      <c r="E45" s="516"/>
      <c r="F45" s="338"/>
      <c r="G45" s="68"/>
      <c r="H45" s="69"/>
      <c r="I45" s="69"/>
      <c r="J45" s="69"/>
      <c r="K45" s="70"/>
    </row>
    <row r="46" spans="1:11" ht="13.5" thickBot="1">
      <c r="A46" s="333" t="s">
        <v>290</v>
      </c>
      <c r="B46" s="346">
        <f>B43+B44+B45</f>
        <v>4210592501</v>
      </c>
      <c r="C46" s="346">
        <f>C43+C44+C45</f>
        <v>4340106638</v>
      </c>
      <c r="D46" s="518">
        <f>D43+D44+D45</f>
        <v>4227829433</v>
      </c>
      <c r="E46" s="517">
        <f t="shared" si="1"/>
        <v>0.9741303119105527</v>
      </c>
      <c r="F46" s="346">
        <f aca="true" t="shared" si="7" ref="F46:K46">F43+F44+F45</f>
        <v>265623026</v>
      </c>
      <c r="G46" s="346">
        <f t="shared" si="7"/>
        <v>67265410</v>
      </c>
      <c r="H46" s="346">
        <f t="shared" si="7"/>
        <v>227204614</v>
      </c>
      <c r="I46" s="346">
        <f t="shared" si="7"/>
        <v>171507371</v>
      </c>
      <c r="J46" s="346">
        <f t="shared" si="7"/>
        <v>365045096</v>
      </c>
      <c r="K46" s="148">
        <f t="shared" si="7"/>
        <v>3131183916</v>
      </c>
    </row>
    <row r="47" spans="1:11" ht="15.75" thickBot="1">
      <c r="A47" s="375" t="s">
        <v>353</v>
      </c>
      <c r="B47" s="398">
        <f>B35+B46</f>
        <v>6418130297</v>
      </c>
      <c r="C47" s="398">
        <f>C35+C46</f>
        <v>7793101648</v>
      </c>
      <c r="D47" s="72">
        <f>D35+D46</f>
        <v>7669685196</v>
      </c>
      <c r="E47" s="517">
        <f t="shared" si="1"/>
        <v>0.9841633719699173</v>
      </c>
      <c r="F47" s="398">
        <f aca="true" t="shared" si="8" ref="F47:K47">F35+F46</f>
        <v>281129244</v>
      </c>
      <c r="G47" s="398">
        <f t="shared" si="8"/>
        <v>80461085</v>
      </c>
      <c r="H47" s="398">
        <f t="shared" si="8"/>
        <v>227259306</v>
      </c>
      <c r="I47" s="398">
        <f t="shared" si="8"/>
        <v>230433615</v>
      </c>
      <c r="J47" s="398">
        <f t="shared" si="8"/>
        <v>540099320</v>
      </c>
      <c r="K47" s="918">
        <f t="shared" si="8"/>
        <v>6310302626</v>
      </c>
    </row>
    <row r="48" spans="1:11" s="91" customFormat="1" ht="15">
      <c r="A48" s="397"/>
      <c r="B48" s="395"/>
      <c r="C48" s="395"/>
      <c r="D48" s="395"/>
      <c r="E48" s="396"/>
      <c r="F48" s="395"/>
      <c r="G48" s="395"/>
      <c r="H48" s="395"/>
      <c r="I48" s="395"/>
      <c r="J48" s="395"/>
      <c r="K48" s="162"/>
    </row>
    <row r="49" spans="1:11" s="91" customFormat="1" ht="15">
      <c r="A49" s="397"/>
      <c r="B49" s="395"/>
      <c r="C49" s="395"/>
      <c r="D49" s="395"/>
      <c r="E49" s="396"/>
      <c r="F49" s="395"/>
      <c r="G49" s="395"/>
      <c r="H49" s="395"/>
      <c r="I49" s="395"/>
      <c r="J49" s="395"/>
      <c r="K49" s="404" t="s">
        <v>411</v>
      </c>
    </row>
    <row r="50" spans="1:11" s="91" customFormat="1" ht="15">
      <c r="A50" s="397"/>
      <c r="B50" s="395"/>
      <c r="C50" s="395"/>
      <c r="D50" s="395"/>
      <c r="E50" s="396"/>
      <c r="F50" s="395"/>
      <c r="G50" s="395"/>
      <c r="H50" s="395"/>
      <c r="I50" s="395"/>
      <c r="J50" s="395"/>
      <c r="K50" s="162"/>
    </row>
    <row r="51" spans="1:11" s="91" customFormat="1" ht="15">
      <c r="A51" s="397"/>
      <c r="B51" s="395"/>
      <c r="C51" s="395"/>
      <c r="D51" s="395"/>
      <c r="E51" s="396"/>
      <c r="F51" s="395"/>
      <c r="G51" s="395"/>
      <c r="H51" s="395"/>
      <c r="I51" s="395"/>
      <c r="J51" s="395"/>
      <c r="K51" s="162"/>
    </row>
    <row r="52" spans="1:11" s="91" customFormat="1" ht="15">
      <c r="A52" s="397"/>
      <c r="B52" s="395"/>
      <c r="C52" s="395"/>
      <c r="D52" s="395"/>
      <c r="E52" s="396"/>
      <c r="F52" s="395"/>
      <c r="G52" s="395"/>
      <c r="H52" s="395"/>
      <c r="I52" s="395"/>
      <c r="J52" s="395"/>
      <c r="K52" s="162"/>
    </row>
    <row r="53" spans="1:5" ht="12.75">
      <c r="A53" s="33"/>
      <c r="B53" s="6"/>
      <c r="D53" s="6" t="s">
        <v>305</v>
      </c>
      <c r="E53" s="5" t="str">
        <f>'E.mérleg'!C1</f>
        <v>sz. melléklet a     /2024. (V.  .) önkormányzati rendelethez</v>
      </c>
    </row>
    <row r="54" ht="12.75">
      <c r="A54" s="33"/>
    </row>
    <row r="55" spans="1:11" ht="12.75">
      <c r="A55" s="1215" t="s">
        <v>303</v>
      </c>
      <c r="B55" s="1215"/>
      <c r="C55" s="1215"/>
      <c r="D55" s="1215"/>
      <c r="E55" s="1215"/>
      <c r="F55" s="1215"/>
      <c r="G55" s="1215"/>
      <c r="H55" s="1215"/>
      <c r="I55" s="1215"/>
      <c r="J55" s="1215"/>
      <c r="K55" s="1215"/>
    </row>
    <row r="56" spans="1:11" ht="12.75">
      <c r="A56" s="1215" t="s">
        <v>1283</v>
      </c>
      <c r="B56" s="1215"/>
      <c r="C56" s="1215"/>
      <c r="D56" s="1215"/>
      <c r="E56" s="1215"/>
      <c r="F56" s="1215"/>
      <c r="G56" s="1215"/>
      <c r="H56" s="1215"/>
      <c r="I56" s="1215"/>
      <c r="J56" s="1215"/>
      <c r="K56" s="1215"/>
    </row>
    <row r="57" spans="1:11" s="91" customFormat="1" ht="15">
      <c r="A57" s="397"/>
      <c r="B57" s="395"/>
      <c r="C57" s="395"/>
      <c r="D57" s="395"/>
      <c r="E57" s="396"/>
      <c r="F57" s="395"/>
      <c r="G57" s="395"/>
      <c r="H57" s="395"/>
      <c r="I57" s="395"/>
      <c r="J57" s="395"/>
      <c r="K57" s="162"/>
    </row>
    <row r="58" spans="1:11" s="91" customFormat="1" ht="15">
      <c r="A58" s="397"/>
      <c r="B58" s="395"/>
      <c r="C58" s="395"/>
      <c r="D58" s="395"/>
      <c r="E58" s="396"/>
      <c r="F58" s="395"/>
      <c r="G58" s="395"/>
      <c r="H58" s="395"/>
      <c r="I58" s="395"/>
      <c r="J58" s="395"/>
      <c r="K58" s="162"/>
    </row>
    <row r="59" spans="1:11" ht="13.5" thickBot="1">
      <c r="A59" s="35"/>
      <c r="B59" s="7"/>
      <c r="C59" s="7"/>
      <c r="D59" s="7"/>
      <c r="E59" s="7"/>
      <c r="K59" s="320" t="s">
        <v>399</v>
      </c>
    </row>
    <row r="60" spans="1:11" ht="26.25" thickBot="1">
      <c r="A60" s="329" t="s">
        <v>274</v>
      </c>
      <c r="B60" s="339" t="s">
        <v>1284</v>
      </c>
      <c r="C60" s="22" t="s">
        <v>1285</v>
      </c>
      <c r="D60" s="22" t="s">
        <v>1286</v>
      </c>
      <c r="E60" s="474" t="s">
        <v>263</v>
      </c>
      <c r="F60" s="334" t="s">
        <v>788</v>
      </c>
      <c r="G60" s="23" t="s">
        <v>73</v>
      </c>
      <c r="H60" s="24" t="s">
        <v>276</v>
      </c>
      <c r="I60" s="24" t="s">
        <v>397</v>
      </c>
      <c r="J60" s="24" t="s">
        <v>398</v>
      </c>
      <c r="K60" s="25" t="s">
        <v>298</v>
      </c>
    </row>
    <row r="61" spans="1:11" ht="13.5" thickBot="1">
      <c r="A61" s="399" t="s">
        <v>281</v>
      </c>
      <c r="B61" s="400"/>
      <c r="C61" s="401"/>
      <c r="D61" s="502"/>
      <c r="E61" s="509"/>
      <c r="F61" s="507"/>
      <c r="G61" s="402"/>
      <c r="H61" s="402"/>
      <c r="I61" s="402"/>
      <c r="J61" s="402"/>
      <c r="K61" s="403"/>
    </row>
    <row r="62" spans="1:14" ht="12.75">
      <c r="A62" s="37" t="s">
        <v>282</v>
      </c>
      <c r="B62" s="92">
        <v>962864730</v>
      </c>
      <c r="C62" s="489">
        <v>960707200</v>
      </c>
      <c r="D62" s="503">
        <f aca="true" t="shared" si="9" ref="D62:D68">SUM(F62:K62)</f>
        <v>933545407</v>
      </c>
      <c r="E62" s="510">
        <f aca="true" t="shared" si="10" ref="E62:E75">D62/C62</f>
        <v>0.9717272931856865</v>
      </c>
      <c r="F62" s="947">
        <v>211797035</v>
      </c>
      <c r="G62" s="862">
        <v>33387149</v>
      </c>
      <c r="H62" s="862">
        <v>175936753</v>
      </c>
      <c r="I62" s="862">
        <v>89604434</v>
      </c>
      <c r="J62" s="948">
        <v>310051673</v>
      </c>
      <c r="K62" s="916">
        <v>112768363</v>
      </c>
      <c r="L62" s="233"/>
      <c r="M62" s="233"/>
      <c r="N62" s="233"/>
    </row>
    <row r="63" spans="1:14" s="32" customFormat="1" ht="12.75">
      <c r="A63" s="37" t="s">
        <v>354</v>
      </c>
      <c r="B63" s="52">
        <v>139619208</v>
      </c>
      <c r="C63" s="361">
        <v>137903789</v>
      </c>
      <c r="D63" s="503">
        <f t="shared" si="9"/>
        <v>131033722</v>
      </c>
      <c r="E63" s="945">
        <f t="shared" si="10"/>
        <v>0.9501821737472348</v>
      </c>
      <c r="F63" s="575">
        <v>30114692</v>
      </c>
      <c r="G63" s="855">
        <v>3999268</v>
      </c>
      <c r="H63" s="855">
        <v>25778708</v>
      </c>
      <c r="I63" s="855">
        <v>11728440</v>
      </c>
      <c r="J63" s="575">
        <v>45893664</v>
      </c>
      <c r="K63" s="950">
        <v>13518950</v>
      </c>
      <c r="L63" s="483"/>
      <c r="M63" s="483"/>
      <c r="N63" s="483"/>
    </row>
    <row r="64" spans="1:14" ht="12.75">
      <c r="A64" s="36" t="s">
        <v>355</v>
      </c>
      <c r="B64" s="47">
        <v>196224092</v>
      </c>
      <c r="C64" s="353">
        <v>223884986</v>
      </c>
      <c r="D64" s="54">
        <f t="shared" si="9"/>
        <v>200422179</v>
      </c>
      <c r="E64" s="946">
        <f t="shared" si="10"/>
        <v>0.8952015165501094</v>
      </c>
      <c r="F64" s="487">
        <v>2736079</v>
      </c>
      <c r="G64" s="700">
        <v>2562483</v>
      </c>
      <c r="H64" s="700">
        <v>3601400</v>
      </c>
      <c r="I64" s="700">
        <v>73395747</v>
      </c>
      <c r="J64" s="487">
        <v>102333233</v>
      </c>
      <c r="K64" s="951">
        <v>15793237</v>
      </c>
      <c r="L64" s="233"/>
      <c r="M64" s="233"/>
      <c r="N64" s="233"/>
    </row>
    <row r="65" spans="1:14" ht="12.75">
      <c r="A65" s="36" t="s">
        <v>462</v>
      </c>
      <c r="B65" s="47">
        <v>17948734</v>
      </c>
      <c r="C65" s="353">
        <v>18857024</v>
      </c>
      <c r="D65" s="504">
        <f t="shared" si="9"/>
        <v>16058890</v>
      </c>
      <c r="E65" s="946">
        <f t="shared" si="10"/>
        <v>0.8516131707739248</v>
      </c>
      <c r="F65" s="487">
        <v>9017757</v>
      </c>
      <c r="G65" s="700">
        <v>735945</v>
      </c>
      <c r="H65" s="700">
        <v>540781</v>
      </c>
      <c r="I65" s="700">
        <v>646225</v>
      </c>
      <c r="J65" s="487">
        <v>1108030</v>
      </c>
      <c r="K65" s="951">
        <v>4010152</v>
      </c>
      <c r="L65" s="233"/>
      <c r="M65" s="233"/>
      <c r="N65" s="233"/>
    </row>
    <row r="66" spans="1:14" ht="12.75">
      <c r="A66" s="36" t="s">
        <v>356</v>
      </c>
      <c r="B66" s="47">
        <v>352291315</v>
      </c>
      <c r="C66" s="353">
        <v>375375091</v>
      </c>
      <c r="D66" s="504">
        <f t="shared" si="9"/>
        <v>290031824</v>
      </c>
      <c r="E66" s="946">
        <f t="shared" si="10"/>
        <v>0.7726453644735847</v>
      </c>
      <c r="F66" s="487">
        <v>15721746</v>
      </c>
      <c r="G66" s="700">
        <v>29511095</v>
      </c>
      <c r="H66" s="487">
        <v>15198991</v>
      </c>
      <c r="I66" s="700">
        <v>27826575</v>
      </c>
      <c r="J66" s="487">
        <v>34321570</v>
      </c>
      <c r="K66" s="951">
        <v>167451847</v>
      </c>
      <c r="L66" s="233"/>
      <c r="M66" s="233"/>
      <c r="N66" s="233"/>
    </row>
    <row r="67" spans="1:14" ht="12.75">
      <c r="A67" s="36" t="s">
        <v>357</v>
      </c>
      <c r="B67" s="47">
        <v>1935000</v>
      </c>
      <c r="C67" s="353">
        <v>1903307</v>
      </c>
      <c r="D67" s="504">
        <f t="shared" si="9"/>
        <v>498899</v>
      </c>
      <c r="E67" s="946">
        <f t="shared" si="10"/>
        <v>0.262122190482145</v>
      </c>
      <c r="F67" s="487">
        <v>250961</v>
      </c>
      <c r="G67" s="700">
        <v>9020</v>
      </c>
      <c r="H67" s="487">
        <v>26368</v>
      </c>
      <c r="I67" s="487">
        <v>0</v>
      </c>
      <c r="J67" s="487">
        <v>28419</v>
      </c>
      <c r="K67" s="951">
        <v>184131</v>
      </c>
      <c r="L67" s="233"/>
      <c r="M67" s="233"/>
      <c r="N67" s="233"/>
    </row>
    <row r="68" spans="1:14" ht="12.75">
      <c r="A68" s="36" t="s">
        <v>358</v>
      </c>
      <c r="B68" s="47">
        <v>723456116</v>
      </c>
      <c r="C68" s="353">
        <v>779643704</v>
      </c>
      <c r="D68" s="504">
        <f t="shared" si="9"/>
        <v>369546689</v>
      </c>
      <c r="E68" s="946">
        <f t="shared" si="10"/>
        <v>0.47399432215513665</v>
      </c>
      <c r="F68" s="487">
        <v>5369490</v>
      </c>
      <c r="G68" s="700">
        <v>6212285</v>
      </c>
      <c r="H68" s="487">
        <v>4848012</v>
      </c>
      <c r="I68" s="700">
        <v>24715320</v>
      </c>
      <c r="J68" s="487">
        <v>30317140</v>
      </c>
      <c r="K68" s="951">
        <v>298084442</v>
      </c>
      <c r="L68" s="233"/>
      <c r="M68" s="233"/>
      <c r="N68" s="233"/>
    </row>
    <row r="69" spans="1:14" ht="12.75">
      <c r="A69" s="37" t="s">
        <v>359</v>
      </c>
      <c r="B69" s="52">
        <f>SUM(B64:B68)</f>
        <v>1291855257</v>
      </c>
      <c r="C69" s="52">
        <f>SUM(C64:C68)</f>
        <v>1399664112</v>
      </c>
      <c r="D69" s="53">
        <f>SUM(D64:D68)</f>
        <v>876558481</v>
      </c>
      <c r="E69" s="945">
        <f t="shared" si="10"/>
        <v>0.6262634538421316</v>
      </c>
      <c r="F69" s="575">
        <f aca="true" t="shared" si="11" ref="F69:K69">SUM(F64:F68)</f>
        <v>33096033</v>
      </c>
      <c r="G69" s="575">
        <f t="shared" si="11"/>
        <v>39030828</v>
      </c>
      <c r="H69" s="575">
        <f t="shared" si="11"/>
        <v>24215552</v>
      </c>
      <c r="I69" s="575">
        <f>SUM(I64:I68)</f>
        <v>126583867</v>
      </c>
      <c r="J69" s="575">
        <f t="shared" si="11"/>
        <v>168108392</v>
      </c>
      <c r="K69" s="952">
        <f t="shared" si="11"/>
        <v>485523809</v>
      </c>
      <c r="L69" s="233"/>
      <c r="M69" s="233"/>
      <c r="N69" s="233"/>
    </row>
    <row r="70" spans="1:14" ht="12.75">
      <c r="A70" s="37" t="s">
        <v>360</v>
      </c>
      <c r="B70" s="52">
        <v>6570000</v>
      </c>
      <c r="C70" s="361">
        <v>6840637</v>
      </c>
      <c r="D70" s="503">
        <f>SUM(F70:K70)</f>
        <v>5355408</v>
      </c>
      <c r="E70" s="945">
        <f t="shared" si="10"/>
        <v>0.7828814772659329</v>
      </c>
      <c r="F70" s="575"/>
      <c r="G70" s="575"/>
      <c r="H70" s="575"/>
      <c r="I70" s="575"/>
      <c r="J70" s="575">
        <v>270000</v>
      </c>
      <c r="K70" s="950">
        <v>5085408</v>
      </c>
      <c r="L70" s="233"/>
      <c r="M70" s="233"/>
      <c r="N70" s="233"/>
    </row>
    <row r="71" spans="1:14" ht="12.75">
      <c r="A71" s="40" t="s">
        <v>361</v>
      </c>
      <c r="B71" s="52">
        <v>355591928</v>
      </c>
      <c r="C71" s="361">
        <v>661779950</v>
      </c>
      <c r="D71" s="503">
        <f>SUM(F71:K71)</f>
        <v>252570950</v>
      </c>
      <c r="E71" s="945">
        <f t="shared" si="10"/>
        <v>0.38165397727749234</v>
      </c>
      <c r="F71" s="575">
        <v>389043</v>
      </c>
      <c r="G71" s="949">
        <v>40845</v>
      </c>
      <c r="H71" s="575"/>
      <c r="I71" s="949"/>
      <c r="J71" s="575"/>
      <c r="K71" s="950">
        <v>252141062</v>
      </c>
      <c r="L71" s="233"/>
      <c r="M71" s="233"/>
      <c r="N71" s="233"/>
    </row>
    <row r="72" spans="1:14" ht="12.75">
      <c r="A72" s="39" t="s">
        <v>284</v>
      </c>
      <c r="B72" s="52">
        <v>915580011</v>
      </c>
      <c r="C72" s="361">
        <v>1233006384</v>
      </c>
      <c r="D72" s="503">
        <f>SUM(F72:K72)</f>
        <v>850628558</v>
      </c>
      <c r="E72" s="945">
        <f t="shared" si="10"/>
        <v>0.689881714351286</v>
      </c>
      <c r="F72" s="575">
        <v>1151353</v>
      </c>
      <c r="G72" s="855">
        <v>2004764</v>
      </c>
      <c r="H72" s="575">
        <v>293488</v>
      </c>
      <c r="I72" s="855">
        <v>2400095</v>
      </c>
      <c r="J72" s="575">
        <v>13044045</v>
      </c>
      <c r="K72" s="950">
        <v>831734813</v>
      </c>
      <c r="L72" s="233"/>
      <c r="M72" s="486"/>
      <c r="N72" s="233"/>
    </row>
    <row r="73" spans="1:14" ht="12.75">
      <c r="A73" s="37" t="s">
        <v>283</v>
      </c>
      <c r="B73" s="52">
        <v>1547119619</v>
      </c>
      <c r="C73" s="361">
        <v>2114569725</v>
      </c>
      <c r="D73" s="503">
        <f>SUM(F73:K73)</f>
        <v>418801511</v>
      </c>
      <c r="E73" s="945">
        <f t="shared" si="10"/>
        <v>0.19805519110986042</v>
      </c>
      <c r="F73" s="575"/>
      <c r="G73" s="575"/>
      <c r="H73" s="575"/>
      <c r="I73" s="575"/>
      <c r="J73" s="575"/>
      <c r="K73" s="950">
        <v>418801511</v>
      </c>
      <c r="L73" s="233"/>
      <c r="M73" s="233"/>
      <c r="N73" s="233"/>
    </row>
    <row r="74" spans="1:14" ht="13.5" thickBot="1">
      <c r="A74" s="41" t="s">
        <v>362</v>
      </c>
      <c r="B74" s="132">
        <v>33000000</v>
      </c>
      <c r="C74" s="490">
        <v>34380000</v>
      </c>
      <c r="D74" s="505">
        <f>SUM(F74:K74)</f>
        <v>1380000</v>
      </c>
      <c r="E74" s="512">
        <f t="shared" si="10"/>
        <v>0.04013961605584642</v>
      </c>
      <c r="F74" s="947"/>
      <c r="G74" s="948"/>
      <c r="H74" s="948"/>
      <c r="I74" s="948"/>
      <c r="J74" s="948"/>
      <c r="K74" s="916">
        <v>1380000</v>
      </c>
      <c r="L74" s="233"/>
      <c r="M74" s="233"/>
      <c r="N74" s="233"/>
    </row>
    <row r="75" spans="1:14" ht="13.5" thickBot="1">
      <c r="A75" s="399" t="s">
        <v>285</v>
      </c>
      <c r="B75" s="88">
        <f>B62+B63+B69+B70+B71+B72+B73+B74</f>
        <v>5252200753</v>
      </c>
      <c r="C75" s="88">
        <f>C62+C63+C69+C70+C71+C72+C73+C74</f>
        <v>6548851797</v>
      </c>
      <c r="D75" s="89">
        <f>D62+D63+D69+D70+D71+D72+D73+D74</f>
        <v>3469874037</v>
      </c>
      <c r="E75" s="492">
        <f t="shared" si="10"/>
        <v>0.5298446421691103</v>
      </c>
      <c r="F75" s="135">
        <f aca="true" t="shared" si="12" ref="F75:K75">F62+F63+F69+F70+F71+F72+F73+F74</f>
        <v>276548156</v>
      </c>
      <c r="G75" s="88">
        <f t="shared" si="12"/>
        <v>78462854</v>
      </c>
      <c r="H75" s="88">
        <f t="shared" si="12"/>
        <v>226224501</v>
      </c>
      <c r="I75" s="88">
        <f t="shared" si="12"/>
        <v>230316836</v>
      </c>
      <c r="J75" s="88">
        <f t="shared" si="12"/>
        <v>537367774</v>
      </c>
      <c r="K75" s="154">
        <f t="shared" si="12"/>
        <v>2120953916</v>
      </c>
      <c r="L75" s="233"/>
      <c r="M75" s="486"/>
      <c r="N75" s="233"/>
    </row>
    <row r="76" spans="1:14" ht="12.75">
      <c r="A76" s="332" t="s">
        <v>363</v>
      </c>
      <c r="B76" s="494"/>
      <c r="C76" s="495"/>
      <c r="D76" s="496"/>
      <c r="E76" s="510"/>
      <c r="F76" s="495"/>
      <c r="G76" s="497"/>
      <c r="H76" s="498"/>
      <c r="I76" s="499"/>
      <c r="J76" s="499"/>
      <c r="K76" s="500"/>
      <c r="L76" s="233"/>
      <c r="M76" s="233"/>
      <c r="N76" s="233"/>
    </row>
    <row r="77" spans="1:14" ht="12.75">
      <c r="A77" s="36" t="s">
        <v>364</v>
      </c>
      <c r="B77" s="460"/>
      <c r="C77" s="491"/>
      <c r="D77" s="488">
        <f>SUM(F77:K77)</f>
        <v>0</v>
      </c>
      <c r="E77" s="511"/>
      <c r="F77" s="491"/>
      <c r="G77" s="487"/>
      <c r="H77" s="357"/>
      <c r="I77" s="358"/>
      <c r="J77" s="358"/>
      <c r="K77" s="484"/>
      <c r="L77" s="233"/>
      <c r="M77" s="233"/>
      <c r="N77" s="233"/>
    </row>
    <row r="78" spans="1:14" ht="12.75" hidden="1">
      <c r="A78" s="36" t="s">
        <v>346</v>
      </c>
      <c r="B78" s="460"/>
      <c r="C78" s="491"/>
      <c r="D78" s="488"/>
      <c r="E78" s="511"/>
      <c r="F78" s="491"/>
      <c r="G78" s="487"/>
      <c r="H78" s="357"/>
      <c r="I78" s="358"/>
      <c r="J78" s="358"/>
      <c r="K78" s="484"/>
      <c r="L78" s="233"/>
      <c r="M78" s="233"/>
      <c r="N78" s="233"/>
    </row>
    <row r="79" spans="1:14" ht="12.75">
      <c r="A79" s="36" t="s">
        <v>410</v>
      </c>
      <c r="B79" s="460">
        <v>37721730</v>
      </c>
      <c r="C79" s="491">
        <v>38204079</v>
      </c>
      <c r="D79" s="488">
        <f>SUM(F79:K79)</f>
        <v>38204079</v>
      </c>
      <c r="E79" s="511">
        <f>D79/C79</f>
        <v>1</v>
      </c>
      <c r="F79" s="491"/>
      <c r="G79" s="487"/>
      <c r="H79" s="357"/>
      <c r="I79" s="358"/>
      <c r="J79" s="358"/>
      <c r="K79" s="975">
        <v>38204079</v>
      </c>
      <c r="L79" s="233"/>
      <c r="M79" s="233"/>
      <c r="N79" s="233"/>
    </row>
    <row r="80" spans="1:14" ht="12.75">
      <c r="A80" s="36" t="s">
        <v>365</v>
      </c>
      <c r="B80" s="460">
        <v>1128207814</v>
      </c>
      <c r="C80" s="491">
        <v>1206045772</v>
      </c>
      <c r="D80" s="488">
        <f>SUM(F80:K80)</f>
        <v>1093768567</v>
      </c>
      <c r="E80" s="511">
        <f>D80/C80</f>
        <v>0.9069046900153637</v>
      </c>
      <c r="F80" s="491"/>
      <c r="G80" s="487"/>
      <c r="H80" s="357"/>
      <c r="I80" s="358"/>
      <c r="J80" s="358"/>
      <c r="K80" s="915">
        <v>1093768567</v>
      </c>
      <c r="L80" s="233"/>
      <c r="M80" s="233"/>
      <c r="N80" s="233"/>
    </row>
    <row r="81" spans="1:14" ht="12.75">
      <c r="A81" s="36" t="s">
        <v>420</v>
      </c>
      <c r="B81" s="460"/>
      <c r="C81" s="491"/>
      <c r="D81" s="488">
        <f>SUM(F81:K81)</f>
        <v>0</v>
      </c>
      <c r="E81" s="510"/>
      <c r="F81" s="491"/>
      <c r="G81" s="487"/>
      <c r="H81" s="357"/>
      <c r="I81" s="358"/>
      <c r="J81" s="358"/>
      <c r="K81" s="484"/>
      <c r="L81" s="233"/>
      <c r="M81" s="233"/>
      <c r="N81" s="233"/>
    </row>
    <row r="82" spans="1:11" ht="12.75">
      <c r="A82" s="37" t="s">
        <v>367</v>
      </c>
      <c r="B82" s="146">
        <f>SUM(B76:B81)</f>
        <v>1165929544</v>
      </c>
      <c r="C82" s="146">
        <f>SUM(C76:C81)</f>
        <v>1244249851</v>
      </c>
      <c r="D82" s="129">
        <f>SUM(D76:D81)</f>
        <v>1131972646</v>
      </c>
      <c r="E82" s="510">
        <f>D82/C82</f>
        <v>0.9097631356678378</v>
      </c>
      <c r="F82" s="255">
        <f aca="true" t="shared" si="13" ref="F82:K82">SUM(F76:F81)</f>
        <v>0</v>
      </c>
      <c r="G82" s="464">
        <f t="shared" si="13"/>
        <v>0</v>
      </c>
      <c r="H82" s="256">
        <f t="shared" si="13"/>
        <v>0</v>
      </c>
      <c r="I82" s="256">
        <f t="shared" si="13"/>
        <v>0</v>
      </c>
      <c r="J82" s="256">
        <f t="shared" si="13"/>
        <v>0</v>
      </c>
      <c r="K82" s="513">
        <f t="shared" si="13"/>
        <v>1131972646</v>
      </c>
    </row>
    <row r="83" spans="1:11" ht="12.75">
      <c r="A83" s="37" t="s">
        <v>368</v>
      </c>
      <c r="B83" s="146"/>
      <c r="C83" s="149"/>
      <c r="D83" s="129"/>
      <c r="E83" s="510"/>
      <c r="F83" s="149"/>
      <c r="G83" s="464"/>
      <c r="H83" s="61"/>
      <c r="I83" s="256"/>
      <c r="J83" s="256"/>
      <c r="K83" s="257"/>
    </row>
    <row r="84" spans="1:11" ht="12.75">
      <c r="A84" s="41" t="s">
        <v>369</v>
      </c>
      <c r="B84" s="461"/>
      <c r="C84" s="462"/>
      <c r="D84" s="147"/>
      <c r="E84" s="510"/>
      <c r="F84" s="462"/>
      <c r="G84" s="465"/>
      <c r="H84" s="463"/>
      <c r="I84" s="259"/>
      <c r="J84" s="259"/>
      <c r="K84" s="459"/>
    </row>
    <row r="85" spans="1:11" ht="13.5" thickBot="1">
      <c r="A85" s="493" t="s">
        <v>436</v>
      </c>
      <c r="B85" s="18">
        <f>B82+B83+B84</f>
        <v>1165929544</v>
      </c>
      <c r="C85" s="18">
        <f>C82+C83+C84</f>
        <v>1244249851</v>
      </c>
      <c r="D85" s="506">
        <f>SUM(F85:K85)</f>
        <v>1131972646</v>
      </c>
      <c r="E85" s="512">
        <f>D85/C85</f>
        <v>0.9097631356678378</v>
      </c>
      <c r="F85" s="468">
        <f aca="true" t="shared" si="14" ref="F85:K85">F82+F83+F84</f>
        <v>0</v>
      </c>
      <c r="G85" s="469">
        <f t="shared" si="14"/>
        <v>0</v>
      </c>
      <c r="H85" s="469">
        <f t="shared" si="14"/>
        <v>0</v>
      </c>
      <c r="I85" s="469">
        <f t="shared" si="14"/>
        <v>0</v>
      </c>
      <c r="J85" s="469">
        <f t="shared" si="14"/>
        <v>0</v>
      </c>
      <c r="K85" s="501">
        <f t="shared" si="14"/>
        <v>1131972646</v>
      </c>
    </row>
    <row r="86" spans="1:11" ht="15.75" thickBot="1">
      <c r="A86" s="399" t="s">
        <v>286</v>
      </c>
      <c r="B86" s="398">
        <f>B75+B85</f>
        <v>6418130297</v>
      </c>
      <c r="C86" s="398">
        <f>C75+C85</f>
        <v>7793101648</v>
      </c>
      <c r="D86" s="72">
        <f>D75+D85</f>
        <v>4601846683</v>
      </c>
      <c r="E86" s="492">
        <f>D86/C86</f>
        <v>0.5905025868847746</v>
      </c>
      <c r="F86" s="508">
        <f aca="true" t="shared" si="15" ref="F86:K86">F75+F85</f>
        <v>276548156</v>
      </c>
      <c r="G86" s="466">
        <f t="shared" si="15"/>
        <v>78462854</v>
      </c>
      <c r="H86" s="466">
        <f t="shared" si="15"/>
        <v>226224501</v>
      </c>
      <c r="I86" s="466">
        <f t="shared" si="15"/>
        <v>230316836</v>
      </c>
      <c r="J86" s="466">
        <f t="shared" si="15"/>
        <v>537367774</v>
      </c>
      <c r="K86" s="467">
        <f t="shared" si="15"/>
        <v>3252926562</v>
      </c>
    </row>
    <row r="87" spans="1:11" ht="13.5" thickBot="1">
      <c r="A87" s="919"/>
      <c r="B87" s="920"/>
      <c r="C87" s="920"/>
      <c r="D87" s="921"/>
      <c r="E87" s="921"/>
      <c r="F87" s="920"/>
      <c r="G87" s="920"/>
      <c r="H87" s="920"/>
      <c r="I87" s="920"/>
      <c r="J87" s="920"/>
      <c r="K87" s="922"/>
    </row>
    <row r="88" spans="2:3" ht="12.75">
      <c r="B88" s="140"/>
      <c r="C88" s="140"/>
    </row>
    <row r="89" ht="12.75">
      <c r="K89" s="404" t="s">
        <v>412</v>
      </c>
    </row>
    <row r="98" spans="1:11" s="32" customFormat="1" ht="12.75">
      <c r="A98" s="42"/>
      <c r="B98" s="5"/>
      <c r="C98" s="5"/>
      <c r="D98" s="5"/>
      <c r="E98" s="5"/>
      <c r="F98" s="5"/>
      <c r="G98" s="5"/>
      <c r="H98" s="5"/>
      <c r="I98" s="5"/>
      <c r="J98" s="5"/>
      <c r="K98" s="5"/>
    </row>
  </sheetData>
  <sheetProtection/>
  <mergeCells count="4">
    <mergeCell ref="A7:K7"/>
    <mergeCell ref="A6:K6"/>
    <mergeCell ref="A55:K55"/>
    <mergeCell ref="A56:K56"/>
  </mergeCells>
  <printOptions horizontalCentered="1" verticalCentered="1"/>
  <pageMargins left="0.15748031496062992" right="0.15748031496062992" top="0.1968503937007874" bottom="0" header="0.1968503937007874" footer="0.15748031496062992"/>
  <pageSetup horizontalDpi="600" verticalDpi="600" orientation="landscape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B1:H96"/>
  <sheetViews>
    <sheetView zoomScalePageLayoutView="0" workbookViewId="0" topLeftCell="A79">
      <selection activeCell="A97" sqref="A97:IV98"/>
    </sheetView>
  </sheetViews>
  <sheetFormatPr defaultColWidth="9.00390625" defaultRowHeight="12.75"/>
  <cols>
    <col min="1" max="1" width="12.25390625" style="0" customWidth="1"/>
    <col min="2" max="2" width="5.875" style="424" customWidth="1"/>
    <col min="3" max="3" width="98.375" style="424" customWidth="1"/>
    <col min="4" max="4" width="16.75390625" style="424" customWidth="1"/>
    <col min="5" max="5" width="16.375" style="424" customWidth="1"/>
    <col min="6" max="6" width="15.625" style="424" customWidth="1"/>
    <col min="7" max="8" width="9.125" style="424" customWidth="1"/>
  </cols>
  <sheetData>
    <row r="1" spans="3:4" ht="12.75">
      <c r="C1" s="423" t="s">
        <v>672</v>
      </c>
      <c r="D1" s="424" t="str">
        <f>'E.mérleg'!C1</f>
        <v>sz. melléklet a     /2024. (V.  .) önkormányzati rendelethez</v>
      </c>
    </row>
    <row r="4" spans="2:6" ht="16.5" customHeight="1">
      <c r="B4" s="1413" t="s">
        <v>1321</v>
      </c>
      <c r="C4" s="1414"/>
      <c r="D4" s="1414"/>
      <c r="E4" s="1414"/>
      <c r="F4" s="1414"/>
    </row>
    <row r="5" spans="2:6" ht="16.5" customHeight="1">
      <c r="B5" s="553"/>
      <c r="C5" s="554"/>
      <c r="D5" s="554"/>
      <c r="E5" s="554"/>
      <c r="F5" s="554"/>
    </row>
    <row r="6" spans="2:6" ht="16.5" customHeight="1">
      <c r="B6" s="553"/>
      <c r="C6" s="554"/>
      <c r="D6" s="554"/>
      <c r="E6" s="554"/>
      <c r="F6" s="557" t="s">
        <v>267</v>
      </c>
    </row>
    <row r="7" spans="2:6" ht="31.5">
      <c r="B7" s="555" t="s">
        <v>496</v>
      </c>
      <c r="C7" s="556" t="s">
        <v>274</v>
      </c>
      <c r="D7" s="556" t="s">
        <v>497</v>
      </c>
      <c r="E7" s="556" t="s">
        <v>498</v>
      </c>
      <c r="F7" s="556" t="s">
        <v>499</v>
      </c>
    </row>
    <row r="8" spans="2:6" ht="15.75">
      <c r="B8" s="555">
        <v>2</v>
      </c>
      <c r="C8" s="555">
        <v>3</v>
      </c>
      <c r="D8" s="555">
        <v>4</v>
      </c>
      <c r="E8" s="555">
        <v>5</v>
      </c>
      <c r="F8" s="555">
        <v>6</v>
      </c>
    </row>
    <row r="9" spans="2:8" ht="12.75">
      <c r="B9" s="1075" t="s">
        <v>33</v>
      </c>
      <c r="C9" s="1076" t="s">
        <v>500</v>
      </c>
      <c r="D9" s="1077">
        <v>759848876</v>
      </c>
      <c r="E9" s="741">
        <v>0</v>
      </c>
      <c r="F9" s="1077">
        <v>759848876</v>
      </c>
      <c r="G9"/>
      <c r="H9"/>
    </row>
    <row r="10" spans="2:8" ht="12.75">
      <c r="B10" s="1075" t="s">
        <v>35</v>
      </c>
      <c r="C10" s="1076" t="s">
        <v>501</v>
      </c>
      <c r="D10" s="1077">
        <v>617976</v>
      </c>
      <c r="E10" s="741">
        <v>0</v>
      </c>
      <c r="F10" s="1077">
        <v>617976</v>
      </c>
      <c r="G10"/>
      <c r="H10"/>
    </row>
    <row r="11" spans="2:8" ht="12.75">
      <c r="B11" s="1075" t="s">
        <v>36</v>
      </c>
      <c r="C11" s="1076" t="s">
        <v>502</v>
      </c>
      <c r="D11" s="1077">
        <v>23151132</v>
      </c>
      <c r="E11" s="741">
        <v>0</v>
      </c>
      <c r="F11" s="1077">
        <v>23151132</v>
      </c>
      <c r="G11"/>
      <c r="H11"/>
    </row>
    <row r="12" spans="2:8" ht="12.75">
      <c r="B12" s="1075" t="s">
        <v>37</v>
      </c>
      <c r="C12" s="1076" t="s">
        <v>1546</v>
      </c>
      <c r="D12" s="1077">
        <v>820000</v>
      </c>
      <c r="E12" s="741">
        <v>0</v>
      </c>
      <c r="F12" s="1077">
        <v>820000</v>
      </c>
      <c r="G12"/>
      <c r="H12"/>
    </row>
    <row r="13" spans="2:8" ht="12.75">
      <c r="B13" s="1075" t="s">
        <v>38</v>
      </c>
      <c r="C13" s="1076" t="s">
        <v>503</v>
      </c>
      <c r="D13" s="1077">
        <v>5246846</v>
      </c>
      <c r="E13" s="741">
        <v>0</v>
      </c>
      <c r="F13" s="1077">
        <v>5246846</v>
      </c>
      <c r="G13"/>
      <c r="H13"/>
    </row>
    <row r="14" spans="2:8" ht="12.75">
      <c r="B14" s="1075" t="s">
        <v>39</v>
      </c>
      <c r="C14" s="1076" t="s">
        <v>504</v>
      </c>
      <c r="D14" s="1077">
        <v>18295486</v>
      </c>
      <c r="E14" s="741">
        <v>0</v>
      </c>
      <c r="F14" s="1077">
        <v>18295486</v>
      </c>
      <c r="G14"/>
      <c r="H14"/>
    </row>
    <row r="15" spans="2:8" ht="12.75">
      <c r="B15" s="1075" t="s">
        <v>40</v>
      </c>
      <c r="C15" s="1076" t="s">
        <v>505</v>
      </c>
      <c r="D15" s="1077">
        <v>62405</v>
      </c>
      <c r="E15" s="741">
        <v>0</v>
      </c>
      <c r="F15" s="1077">
        <v>62405</v>
      </c>
      <c r="G15"/>
      <c r="H15"/>
    </row>
    <row r="16" spans="2:8" ht="12.75">
      <c r="B16" s="1075" t="s">
        <v>41</v>
      </c>
      <c r="C16" s="1076" t="s">
        <v>506</v>
      </c>
      <c r="D16" s="1077">
        <v>7728197</v>
      </c>
      <c r="E16" s="741">
        <v>0</v>
      </c>
      <c r="F16" s="1077">
        <v>7728197</v>
      </c>
      <c r="G16"/>
      <c r="H16"/>
    </row>
    <row r="17" spans="2:8" ht="12.75">
      <c r="B17" s="1075" t="s">
        <v>42</v>
      </c>
      <c r="C17" s="1076" t="s">
        <v>507</v>
      </c>
      <c r="D17" s="1077">
        <v>0</v>
      </c>
      <c r="E17" s="741">
        <v>0</v>
      </c>
      <c r="F17" s="1077">
        <v>0</v>
      </c>
      <c r="G17"/>
      <c r="H17"/>
    </row>
    <row r="18" spans="2:8" ht="12.75">
      <c r="B18" s="1075" t="s">
        <v>107</v>
      </c>
      <c r="C18" s="1076" t="s">
        <v>797</v>
      </c>
      <c r="D18" s="1077">
        <v>210000</v>
      </c>
      <c r="E18" s="741">
        <v>0</v>
      </c>
      <c r="F18" s="1077">
        <v>210000</v>
      </c>
      <c r="G18"/>
      <c r="H18"/>
    </row>
    <row r="19" spans="2:8" ht="12.75">
      <c r="B19" s="1075" t="s">
        <v>108</v>
      </c>
      <c r="C19" s="1076" t="s">
        <v>508</v>
      </c>
      <c r="D19" s="1077">
        <v>62121115</v>
      </c>
      <c r="E19" s="741">
        <v>0</v>
      </c>
      <c r="F19" s="1077">
        <v>62121115</v>
      </c>
      <c r="G19"/>
      <c r="H19"/>
    </row>
    <row r="20" spans="2:8" ht="12.75">
      <c r="B20" s="1075" t="s">
        <v>109</v>
      </c>
      <c r="C20" s="1076" t="s">
        <v>509</v>
      </c>
      <c r="D20" s="1077">
        <v>878102033</v>
      </c>
      <c r="E20" s="741">
        <v>0</v>
      </c>
      <c r="F20" s="1077">
        <v>878102033</v>
      </c>
      <c r="G20"/>
      <c r="H20"/>
    </row>
    <row r="21" spans="2:8" ht="12.75">
      <c r="B21" s="1075" t="s">
        <v>110</v>
      </c>
      <c r="C21" s="1076" t="s">
        <v>510</v>
      </c>
      <c r="D21" s="1077">
        <v>16806302</v>
      </c>
      <c r="E21" s="741">
        <v>0</v>
      </c>
      <c r="F21" s="1077">
        <v>16806302</v>
      </c>
      <c r="G21"/>
      <c r="H21"/>
    </row>
    <row r="22" spans="2:8" ht="12.75">
      <c r="B22" s="1075" t="s">
        <v>45</v>
      </c>
      <c r="C22" s="1076" t="s">
        <v>511</v>
      </c>
      <c r="D22" s="1077">
        <v>20686875</v>
      </c>
      <c r="E22" s="741">
        <v>0</v>
      </c>
      <c r="F22" s="1077">
        <v>20686875</v>
      </c>
      <c r="G22"/>
      <c r="H22"/>
    </row>
    <row r="23" spans="2:8" ht="12.75">
      <c r="B23" s="1075" t="s">
        <v>46</v>
      </c>
      <c r="C23" s="1076" t="s">
        <v>512</v>
      </c>
      <c r="D23" s="1077">
        <v>17950197</v>
      </c>
      <c r="E23" s="741">
        <v>0</v>
      </c>
      <c r="F23" s="1077">
        <v>17950197</v>
      </c>
      <c r="G23"/>
      <c r="H23"/>
    </row>
    <row r="24" spans="2:8" ht="12.75">
      <c r="B24" s="1075" t="s">
        <v>47</v>
      </c>
      <c r="C24" s="1076" t="s">
        <v>513</v>
      </c>
      <c r="D24" s="1077">
        <v>55443374</v>
      </c>
      <c r="E24" s="742">
        <v>0</v>
      </c>
      <c r="F24" s="1077">
        <v>55443374</v>
      </c>
      <c r="G24"/>
      <c r="H24"/>
    </row>
    <row r="25" spans="2:8" ht="12.75">
      <c r="B25" s="1072" t="s">
        <v>48</v>
      </c>
      <c r="C25" s="1073" t="s">
        <v>514</v>
      </c>
      <c r="D25" s="1074">
        <v>933545407</v>
      </c>
      <c r="E25" s="742">
        <v>0</v>
      </c>
      <c r="F25" s="1074">
        <v>933545407</v>
      </c>
      <c r="G25"/>
      <c r="H25"/>
    </row>
    <row r="26" spans="2:8" ht="12.75">
      <c r="B26" s="1072" t="s">
        <v>49</v>
      </c>
      <c r="C26" s="1073" t="s">
        <v>1547</v>
      </c>
      <c r="D26" s="1074">
        <v>131033702</v>
      </c>
      <c r="E26" s="741">
        <v>0</v>
      </c>
      <c r="F26" s="1074">
        <v>131033702</v>
      </c>
      <c r="G26"/>
      <c r="H26"/>
    </row>
    <row r="27" spans="2:8" ht="12.75">
      <c r="B27" s="1075" t="s">
        <v>515</v>
      </c>
      <c r="C27" s="1076" t="s">
        <v>516</v>
      </c>
      <c r="D27" s="1077">
        <v>114646530</v>
      </c>
      <c r="E27" s="741">
        <v>0</v>
      </c>
      <c r="F27" s="1077">
        <v>114646530</v>
      </c>
      <c r="G27"/>
      <c r="H27"/>
    </row>
    <row r="28" spans="2:8" ht="12.75">
      <c r="B28" s="1075" t="s">
        <v>517</v>
      </c>
      <c r="C28" s="1076" t="s">
        <v>518</v>
      </c>
      <c r="D28" s="1077">
        <v>8065000</v>
      </c>
      <c r="E28" s="741">
        <v>0</v>
      </c>
      <c r="F28" s="1077">
        <v>8065000</v>
      </c>
      <c r="G28"/>
      <c r="H28"/>
    </row>
    <row r="29" spans="2:8" ht="12.75">
      <c r="B29" s="1075" t="s">
        <v>207</v>
      </c>
      <c r="C29" s="1076" t="s">
        <v>519</v>
      </c>
      <c r="D29" s="1077">
        <v>5922831</v>
      </c>
      <c r="E29" s="741">
        <v>0</v>
      </c>
      <c r="F29" s="1077">
        <v>5922831</v>
      </c>
      <c r="G29"/>
      <c r="H29"/>
    </row>
    <row r="30" spans="2:8" ht="12.75">
      <c r="B30" s="1075" t="s">
        <v>520</v>
      </c>
      <c r="C30" s="1076" t="s">
        <v>521</v>
      </c>
      <c r="D30" s="1077">
        <v>2399341</v>
      </c>
      <c r="E30" s="741">
        <v>0</v>
      </c>
      <c r="F30" s="1077">
        <v>2399341</v>
      </c>
      <c r="G30"/>
      <c r="H30"/>
    </row>
    <row r="31" spans="2:8" ht="12.75">
      <c r="B31" s="1075" t="s">
        <v>522</v>
      </c>
      <c r="C31" s="1076" t="s">
        <v>523</v>
      </c>
      <c r="D31" s="1077">
        <v>14267176</v>
      </c>
      <c r="E31" s="741">
        <v>0</v>
      </c>
      <c r="F31" s="1077">
        <v>14267176</v>
      </c>
      <c r="G31"/>
      <c r="H31"/>
    </row>
    <row r="32" spans="2:8" ht="12.75">
      <c r="B32" s="1075" t="s">
        <v>524</v>
      </c>
      <c r="C32" s="1076" t="s">
        <v>525</v>
      </c>
      <c r="D32" s="1077">
        <v>186155003</v>
      </c>
      <c r="E32" s="741">
        <v>0</v>
      </c>
      <c r="F32" s="1077">
        <v>186155003</v>
      </c>
      <c r="G32"/>
      <c r="H32"/>
    </row>
    <row r="33" spans="2:8" ht="12.75">
      <c r="B33" s="1075" t="s">
        <v>526</v>
      </c>
      <c r="C33" s="1076" t="s">
        <v>527</v>
      </c>
      <c r="D33" s="1077">
        <v>200422179</v>
      </c>
      <c r="E33" s="741">
        <v>0</v>
      </c>
      <c r="F33" s="1077">
        <v>200422179</v>
      </c>
      <c r="G33"/>
      <c r="H33"/>
    </row>
    <row r="34" spans="2:8" ht="12.75">
      <c r="B34" s="1075" t="s">
        <v>528</v>
      </c>
      <c r="C34" s="1076" t="s">
        <v>529</v>
      </c>
      <c r="D34" s="1077">
        <v>14930043</v>
      </c>
      <c r="E34" s="741">
        <v>0</v>
      </c>
      <c r="F34" s="1077">
        <v>14930043</v>
      </c>
      <c r="G34"/>
      <c r="H34"/>
    </row>
    <row r="35" spans="2:8" ht="12.75">
      <c r="B35" s="1075" t="s">
        <v>530</v>
      </c>
      <c r="C35" s="1076" t="s">
        <v>531</v>
      </c>
      <c r="D35" s="1077">
        <v>1128847</v>
      </c>
      <c r="E35" s="741">
        <v>0</v>
      </c>
      <c r="F35" s="1077">
        <v>1128847</v>
      </c>
      <c r="G35"/>
      <c r="H35"/>
    </row>
    <row r="36" spans="2:8" ht="12.75">
      <c r="B36" s="1075" t="s">
        <v>532</v>
      </c>
      <c r="C36" s="1076" t="s">
        <v>533</v>
      </c>
      <c r="D36" s="1077">
        <v>16058890</v>
      </c>
      <c r="E36" s="741">
        <v>0</v>
      </c>
      <c r="F36" s="1077">
        <v>16058890</v>
      </c>
      <c r="G36"/>
      <c r="H36"/>
    </row>
    <row r="37" spans="2:8" ht="12.75">
      <c r="B37" s="1075" t="s">
        <v>534</v>
      </c>
      <c r="C37" s="1076" t="s">
        <v>1334</v>
      </c>
      <c r="D37" s="1077">
        <v>35761426</v>
      </c>
      <c r="E37" s="741">
        <v>0</v>
      </c>
      <c r="F37" s="1077">
        <v>35761426</v>
      </c>
      <c r="G37"/>
      <c r="H37"/>
    </row>
    <row r="38" spans="2:8" ht="12.75">
      <c r="B38" s="1075" t="s">
        <v>535</v>
      </c>
      <c r="C38" s="1076" t="s">
        <v>1335</v>
      </c>
      <c r="D38" s="1077">
        <v>35137896</v>
      </c>
      <c r="E38" s="741">
        <v>0</v>
      </c>
      <c r="F38" s="1077">
        <v>35137896</v>
      </c>
      <c r="G38"/>
      <c r="H38"/>
    </row>
    <row r="39" spans="2:8" ht="12.75">
      <c r="B39" s="1075" t="s">
        <v>50</v>
      </c>
      <c r="C39" s="1076" t="s">
        <v>1336</v>
      </c>
      <c r="D39" s="1077">
        <v>8802461</v>
      </c>
      <c r="E39" s="741">
        <v>0</v>
      </c>
      <c r="F39" s="1077">
        <v>8802461</v>
      </c>
      <c r="G39"/>
      <c r="H39"/>
    </row>
    <row r="40" spans="2:8" ht="12.75">
      <c r="B40" s="1075" t="s">
        <v>538</v>
      </c>
      <c r="C40" s="1076" t="s">
        <v>1337</v>
      </c>
      <c r="D40" s="1077">
        <v>79701783</v>
      </c>
      <c r="E40" s="741">
        <v>0</v>
      </c>
      <c r="F40" s="1077">
        <v>79701783</v>
      </c>
      <c r="G40"/>
      <c r="H40"/>
    </row>
    <row r="41" spans="2:8" ht="12.75">
      <c r="B41" s="1075" t="s">
        <v>540</v>
      </c>
      <c r="C41" s="1076" t="s">
        <v>536</v>
      </c>
      <c r="D41" s="1077">
        <v>20288376</v>
      </c>
      <c r="E41" s="741">
        <v>0</v>
      </c>
      <c r="F41" s="1077">
        <v>20288376</v>
      </c>
      <c r="G41"/>
      <c r="H41"/>
    </row>
    <row r="42" spans="2:8" ht="12.75">
      <c r="B42" s="1075" t="s">
        <v>541</v>
      </c>
      <c r="C42" s="1076" t="s">
        <v>1338</v>
      </c>
      <c r="D42" s="1077">
        <v>970906</v>
      </c>
      <c r="E42" s="741">
        <v>0</v>
      </c>
      <c r="F42" s="1077">
        <v>970906</v>
      </c>
      <c r="G42"/>
      <c r="H42"/>
    </row>
    <row r="43" spans="2:8" ht="12.75">
      <c r="B43" s="1075" t="s">
        <v>545</v>
      </c>
      <c r="C43" s="1076" t="s">
        <v>539</v>
      </c>
      <c r="D43" s="1077">
        <v>24753947</v>
      </c>
      <c r="E43" s="741">
        <v>0</v>
      </c>
      <c r="F43" s="1077">
        <v>24753947</v>
      </c>
      <c r="G43"/>
      <c r="H43"/>
    </row>
    <row r="44" spans="2:8" ht="12.75">
      <c r="B44" s="1075" t="s">
        <v>546</v>
      </c>
      <c r="C44" s="1076" t="s">
        <v>1339</v>
      </c>
      <c r="D44" s="1077">
        <v>17647875</v>
      </c>
      <c r="E44" s="741">
        <v>0</v>
      </c>
      <c r="F44" s="1077">
        <v>17647875</v>
      </c>
      <c r="G44"/>
      <c r="H44"/>
    </row>
    <row r="45" spans="2:8" ht="12.75">
      <c r="B45" s="1075" t="s">
        <v>548</v>
      </c>
      <c r="C45" s="1076" t="s">
        <v>542</v>
      </c>
      <c r="D45" s="1077">
        <v>3540977</v>
      </c>
      <c r="E45" s="741">
        <v>0</v>
      </c>
      <c r="F45" s="1077">
        <v>3540977</v>
      </c>
      <c r="G45"/>
      <c r="H45"/>
    </row>
    <row r="46" spans="2:8" ht="12.75">
      <c r="B46" s="1075" t="s">
        <v>549</v>
      </c>
      <c r="C46" s="1076" t="s">
        <v>544</v>
      </c>
      <c r="D46" s="1077">
        <v>39091984</v>
      </c>
      <c r="E46" s="741">
        <v>0</v>
      </c>
      <c r="F46" s="1077">
        <v>39091984</v>
      </c>
      <c r="G46"/>
      <c r="H46"/>
    </row>
    <row r="47" spans="2:8" ht="12.75">
      <c r="B47" s="1075" t="s">
        <v>710</v>
      </c>
      <c r="C47" s="1076" t="s">
        <v>1340</v>
      </c>
      <c r="D47" s="1077">
        <v>107576953</v>
      </c>
      <c r="E47" s="741">
        <v>0</v>
      </c>
      <c r="F47" s="1077">
        <v>107576953</v>
      </c>
      <c r="G47"/>
      <c r="H47"/>
    </row>
    <row r="48" spans="2:8" ht="12.75">
      <c r="B48" s="1075" t="s">
        <v>551</v>
      </c>
      <c r="C48" s="1076" t="s">
        <v>547</v>
      </c>
      <c r="D48" s="1077">
        <v>4427163</v>
      </c>
      <c r="E48" s="741">
        <v>0</v>
      </c>
      <c r="F48" s="1077">
        <v>4427163</v>
      </c>
      <c r="G48"/>
      <c r="H48"/>
    </row>
    <row r="49" spans="2:8" ht="12.75">
      <c r="B49" s="1075" t="s">
        <v>552</v>
      </c>
      <c r="C49" s="1076" t="s">
        <v>1341</v>
      </c>
      <c r="D49" s="1077">
        <v>290031824</v>
      </c>
      <c r="E49" s="741">
        <v>0</v>
      </c>
      <c r="F49" s="1077">
        <v>290031824</v>
      </c>
      <c r="G49"/>
      <c r="H49"/>
    </row>
    <row r="50" spans="2:8" ht="12.75">
      <c r="B50" s="1075" t="s">
        <v>554</v>
      </c>
      <c r="C50" s="1076" t="s">
        <v>550</v>
      </c>
      <c r="D50" s="1077">
        <v>498899</v>
      </c>
      <c r="E50" s="741">
        <v>0</v>
      </c>
      <c r="F50" s="1077">
        <v>498899</v>
      </c>
      <c r="G50"/>
      <c r="H50"/>
    </row>
    <row r="51" spans="2:8" ht="12.75">
      <c r="B51" s="1075" t="s">
        <v>556</v>
      </c>
      <c r="C51" s="1076" t="s">
        <v>711</v>
      </c>
      <c r="D51" s="1077">
        <v>0</v>
      </c>
      <c r="E51" s="741">
        <v>0</v>
      </c>
      <c r="F51" s="1077">
        <v>0</v>
      </c>
      <c r="G51"/>
      <c r="H51"/>
    </row>
    <row r="52" spans="2:8" ht="12.75">
      <c r="B52" s="1075" t="s">
        <v>987</v>
      </c>
      <c r="C52" s="1076" t="s">
        <v>1342</v>
      </c>
      <c r="D52" s="1077">
        <v>498899</v>
      </c>
      <c r="E52" s="741">
        <v>0</v>
      </c>
      <c r="F52" s="1077">
        <v>498899</v>
      </c>
      <c r="G52"/>
      <c r="H52"/>
    </row>
    <row r="53" spans="2:8" ht="12.75">
      <c r="B53" s="1075" t="s">
        <v>988</v>
      </c>
      <c r="C53" s="1076" t="s">
        <v>553</v>
      </c>
      <c r="D53" s="1077">
        <v>108478821</v>
      </c>
      <c r="E53" s="741">
        <v>0</v>
      </c>
      <c r="F53" s="1077">
        <v>108478821</v>
      </c>
      <c r="G53"/>
      <c r="H53"/>
    </row>
    <row r="54" spans="2:8" ht="12.75">
      <c r="B54" s="1075" t="s">
        <v>557</v>
      </c>
      <c r="C54" s="1076" t="s">
        <v>555</v>
      </c>
      <c r="D54" s="1077">
        <v>238447926</v>
      </c>
      <c r="E54" s="741">
        <v>0</v>
      </c>
      <c r="F54" s="1077">
        <v>238447926</v>
      </c>
      <c r="G54"/>
      <c r="H54"/>
    </row>
    <row r="55" spans="2:8" ht="12.75">
      <c r="B55" s="1075" t="s">
        <v>991</v>
      </c>
      <c r="C55" s="1076" t="s">
        <v>1548</v>
      </c>
      <c r="D55" s="1077">
        <v>986</v>
      </c>
      <c r="E55" s="741">
        <v>0</v>
      </c>
      <c r="F55" s="1077">
        <v>986</v>
      </c>
      <c r="G55"/>
      <c r="H55"/>
    </row>
    <row r="56" spans="2:8" ht="12.75">
      <c r="B56" s="1075" t="s">
        <v>558</v>
      </c>
      <c r="C56" s="1076" t="s">
        <v>1343</v>
      </c>
      <c r="D56" s="1077">
        <v>73545</v>
      </c>
      <c r="E56" s="742">
        <v>0</v>
      </c>
      <c r="F56" s="1077">
        <v>73545</v>
      </c>
      <c r="G56"/>
      <c r="H56"/>
    </row>
    <row r="57" spans="2:8" ht="12.75">
      <c r="B57" s="1075" t="s">
        <v>1549</v>
      </c>
      <c r="C57" s="1076" t="s">
        <v>712</v>
      </c>
      <c r="D57" s="1077">
        <v>73545</v>
      </c>
      <c r="E57" s="741">
        <v>0</v>
      </c>
      <c r="F57" s="1077">
        <v>73545</v>
      </c>
      <c r="G57"/>
      <c r="H57"/>
    </row>
    <row r="58" spans="2:8" ht="12.75">
      <c r="B58" s="1075" t="s">
        <v>1550</v>
      </c>
      <c r="C58" s="1076" t="s">
        <v>559</v>
      </c>
      <c r="D58" s="1077">
        <v>22545411</v>
      </c>
      <c r="E58" s="741">
        <v>0</v>
      </c>
      <c r="F58" s="1077">
        <v>22545411</v>
      </c>
      <c r="G58"/>
      <c r="H58"/>
    </row>
    <row r="59" spans="2:8" ht="12.75">
      <c r="B59" s="1075" t="s">
        <v>1551</v>
      </c>
      <c r="C59" s="1076" t="s">
        <v>1344</v>
      </c>
      <c r="D59" s="1077">
        <v>369546689</v>
      </c>
      <c r="E59" s="741">
        <v>0</v>
      </c>
      <c r="F59" s="1077">
        <v>369546689</v>
      </c>
      <c r="G59"/>
      <c r="H59"/>
    </row>
    <row r="60" spans="2:8" ht="12.75">
      <c r="B60" s="1072" t="s">
        <v>997</v>
      </c>
      <c r="C60" s="1073" t="s">
        <v>1552</v>
      </c>
      <c r="D60" s="1074">
        <v>876558481</v>
      </c>
      <c r="E60" s="741">
        <v>0</v>
      </c>
      <c r="F60" s="1074">
        <v>876558481</v>
      </c>
      <c r="G60"/>
      <c r="H60"/>
    </row>
    <row r="61" spans="2:8" ht="12.75">
      <c r="B61" s="1075" t="s">
        <v>1553</v>
      </c>
      <c r="C61" s="1076" t="s">
        <v>1554</v>
      </c>
      <c r="D61" s="1077">
        <v>270000</v>
      </c>
      <c r="E61" s="741">
        <v>0</v>
      </c>
      <c r="F61" s="1077">
        <v>270000</v>
      </c>
      <c r="G61"/>
      <c r="H61"/>
    </row>
    <row r="62" spans="2:8" ht="12.75">
      <c r="B62" s="1075" t="s">
        <v>1555</v>
      </c>
      <c r="C62" s="1076" t="s">
        <v>1345</v>
      </c>
      <c r="D62" s="1077">
        <v>5085408</v>
      </c>
      <c r="E62" s="741">
        <v>0</v>
      </c>
      <c r="F62" s="1077">
        <v>5085408</v>
      </c>
      <c r="G62"/>
      <c r="H62"/>
    </row>
    <row r="63" spans="2:8" ht="12.75">
      <c r="B63" s="1075" t="s">
        <v>793</v>
      </c>
      <c r="C63" s="1076" t="s">
        <v>562</v>
      </c>
      <c r="D63" s="1077">
        <v>541274</v>
      </c>
      <c r="E63" s="741">
        <v>0</v>
      </c>
      <c r="F63" s="1077">
        <v>541274</v>
      </c>
      <c r="G63"/>
      <c r="H63"/>
    </row>
    <row r="64" spans="2:8" ht="12.75">
      <c r="B64" s="1075" t="s">
        <v>1556</v>
      </c>
      <c r="C64" s="1076" t="s">
        <v>563</v>
      </c>
      <c r="D64" s="1077">
        <v>4405320</v>
      </c>
      <c r="E64" s="741">
        <v>0</v>
      </c>
      <c r="F64" s="1077">
        <v>4405320</v>
      </c>
      <c r="G64"/>
      <c r="H64"/>
    </row>
    <row r="65" spans="2:8" ht="12.75">
      <c r="B65" s="1072" t="s">
        <v>565</v>
      </c>
      <c r="C65" s="1073" t="s">
        <v>1557</v>
      </c>
      <c r="D65" s="1074">
        <v>5355408</v>
      </c>
      <c r="E65" s="741">
        <v>0</v>
      </c>
      <c r="F65" s="1074">
        <v>5355408</v>
      </c>
      <c r="G65"/>
      <c r="H65"/>
    </row>
    <row r="66" spans="2:8" ht="12.75">
      <c r="B66" s="1075" t="s">
        <v>1558</v>
      </c>
      <c r="C66" s="1076" t="s">
        <v>564</v>
      </c>
      <c r="D66" s="1077">
        <v>4360111</v>
      </c>
      <c r="E66" s="741">
        <v>0</v>
      </c>
      <c r="F66" s="1077">
        <v>4360111</v>
      </c>
      <c r="G66"/>
      <c r="H66"/>
    </row>
    <row r="67" spans="2:8" ht="12.75">
      <c r="B67" s="1075" t="s">
        <v>1559</v>
      </c>
      <c r="C67" s="1076" t="s">
        <v>918</v>
      </c>
      <c r="D67" s="1077">
        <v>48434073</v>
      </c>
      <c r="E67" s="741">
        <v>0</v>
      </c>
      <c r="F67" s="1077">
        <v>48434073</v>
      </c>
      <c r="G67"/>
      <c r="H67"/>
    </row>
    <row r="68" spans="2:8" ht="12.75">
      <c r="B68" s="1075" t="s">
        <v>1560</v>
      </c>
      <c r="C68" s="1076" t="s">
        <v>1561</v>
      </c>
      <c r="D68" s="1077">
        <v>52794184</v>
      </c>
      <c r="E68" s="741">
        <v>0</v>
      </c>
      <c r="F68" s="1077">
        <v>52794184</v>
      </c>
      <c r="G68"/>
      <c r="H68"/>
    </row>
    <row r="69" spans="2:8" ht="12.75">
      <c r="B69" s="1075" t="s">
        <v>718</v>
      </c>
      <c r="C69" s="1076" t="s">
        <v>1562</v>
      </c>
      <c r="D69" s="1077">
        <v>180135110</v>
      </c>
      <c r="E69" s="741">
        <v>0</v>
      </c>
      <c r="F69" s="1077">
        <v>180135110</v>
      </c>
      <c r="G69"/>
      <c r="H69"/>
    </row>
    <row r="70" spans="2:8" ht="12.75">
      <c r="B70" s="1075" t="s">
        <v>966</v>
      </c>
      <c r="C70" s="1076" t="s">
        <v>566</v>
      </c>
      <c r="D70" s="1077">
        <v>1329888</v>
      </c>
      <c r="E70" s="741">
        <v>0</v>
      </c>
      <c r="F70" s="1077">
        <v>1329888</v>
      </c>
      <c r="G70"/>
      <c r="H70"/>
    </row>
    <row r="71" spans="2:8" ht="12.75">
      <c r="B71" s="1075" t="s">
        <v>1056</v>
      </c>
      <c r="C71" s="1076" t="s">
        <v>567</v>
      </c>
      <c r="D71" s="1077">
        <v>379134</v>
      </c>
      <c r="E71" s="741">
        <v>0</v>
      </c>
      <c r="F71" s="1077">
        <v>379134</v>
      </c>
      <c r="G71"/>
      <c r="H71"/>
    </row>
    <row r="72" spans="2:8" ht="12.75">
      <c r="B72" s="1075" t="s">
        <v>1057</v>
      </c>
      <c r="C72" s="1076" t="s">
        <v>568</v>
      </c>
      <c r="D72" s="1077">
        <v>178426088</v>
      </c>
      <c r="E72" s="741">
        <v>0</v>
      </c>
      <c r="F72" s="1077">
        <v>178426088</v>
      </c>
      <c r="G72"/>
      <c r="H72"/>
    </row>
    <row r="73" spans="2:8" ht="12.75">
      <c r="B73" s="1075" t="s">
        <v>967</v>
      </c>
      <c r="C73" s="1076" t="s">
        <v>1563</v>
      </c>
      <c r="D73" s="1077">
        <v>19641656</v>
      </c>
      <c r="E73" s="741">
        <v>0</v>
      </c>
      <c r="F73" s="1077">
        <v>19641656</v>
      </c>
      <c r="G73"/>
      <c r="H73"/>
    </row>
    <row r="74" spans="2:8" ht="12.75">
      <c r="B74" s="1075" t="s">
        <v>724</v>
      </c>
      <c r="C74" s="1076" t="s">
        <v>571</v>
      </c>
      <c r="D74" s="1077">
        <v>10059256</v>
      </c>
      <c r="E74" s="742">
        <v>0</v>
      </c>
      <c r="F74" s="1077">
        <v>10059256</v>
      </c>
      <c r="G74"/>
      <c r="H74"/>
    </row>
    <row r="75" spans="2:8" ht="12.75">
      <c r="B75" s="1075" t="s">
        <v>1076</v>
      </c>
      <c r="C75" s="1076" t="s">
        <v>968</v>
      </c>
      <c r="D75" s="1077">
        <v>6817400</v>
      </c>
      <c r="E75" s="741">
        <v>0</v>
      </c>
      <c r="F75" s="1077">
        <v>6817400</v>
      </c>
      <c r="G75"/>
      <c r="H75"/>
    </row>
    <row r="76" spans="2:8" ht="12.75">
      <c r="B76" s="1075" t="s">
        <v>574</v>
      </c>
      <c r="C76" s="1076" t="s">
        <v>805</v>
      </c>
      <c r="D76" s="1077">
        <v>2765000</v>
      </c>
      <c r="E76" s="741">
        <v>0</v>
      </c>
      <c r="F76" s="1077">
        <v>2765000</v>
      </c>
      <c r="G76"/>
      <c r="H76"/>
    </row>
    <row r="77" spans="2:8" ht="12.75">
      <c r="B77" s="1075" t="s">
        <v>577</v>
      </c>
      <c r="C77" s="1076" t="s">
        <v>969</v>
      </c>
      <c r="D77" s="1077">
        <v>0</v>
      </c>
      <c r="E77" s="741">
        <v>0</v>
      </c>
      <c r="F77" s="1077">
        <v>0</v>
      </c>
      <c r="G77"/>
      <c r="H77"/>
    </row>
    <row r="78" spans="2:8" ht="12.75">
      <c r="B78" s="1072" t="s">
        <v>715</v>
      </c>
      <c r="C78" s="1073" t="s">
        <v>1346</v>
      </c>
      <c r="D78" s="1074">
        <v>252570950</v>
      </c>
      <c r="E78" s="741">
        <v>0</v>
      </c>
      <c r="F78" s="1074">
        <v>252570950</v>
      </c>
      <c r="G78"/>
      <c r="H78"/>
    </row>
    <row r="79" spans="2:8" ht="12.75">
      <c r="B79" s="1075" t="s">
        <v>795</v>
      </c>
      <c r="C79" s="1076" t="s">
        <v>573</v>
      </c>
      <c r="D79" s="1077">
        <v>0</v>
      </c>
      <c r="E79" s="741">
        <v>0</v>
      </c>
      <c r="F79" s="1077">
        <v>0</v>
      </c>
      <c r="G79"/>
      <c r="H79"/>
    </row>
    <row r="80" spans="2:8" ht="12.75">
      <c r="B80" s="1075" t="s">
        <v>970</v>
      </c>
      <c r="C80" s="1076" t="s">
        <v>1347</v>
      </c>
      <c r="D80" s="1077">
        <v>770495856</v>
      </c>
      <c r="E80" s="742">
        <v>0</v>
      </c>
      <c r="F80" s="1077">
        <v>770495856</v>
      </c>
      <c r="G80"/>
      <c r="H80"/>
    </row>
    <row r="81" spans="2:8" ht="12.75">
      <c r="B81" s="1075" t="s">
        <v>580</v>
      </c>
      <c r="C81" s="1076" t="s">
        <v>576</v>
      </c>
      <c r="D81" s="1077">
        <v>880724</v>
      </c>
      <c r="E81" s="741">
        <v>0</v>
      </c>
      <c r="F81" s="1077">
        <v>880724</v>
      </c>
      <c r="G81"/>
      <c r="H81"/>
    </row>
    <row r="82" spans="2:8" ht="12.75">
      <c r="B82" s="1075" t="s">
        <v>716</v>
      </c>
      <c r="C82" s="1076" t="s">
        <v>578</v>
      </c>
      <c r="D82" s="1077">
        <v>20678375</v>
      </c>
      <c r="E82" s="741">
        <v>0</v>
      </c>
      <c r="F82" s="1077">
        <v>20678375</v>
      </c>
      <c r="G82"/>
      <c r="H82"/>
    </row>
    <row r="83" spans="2:8" ht="12.75">
      <c r="B83" s="1075" t="s">
        <v>1564</v>
      </c>
      <c r="C83" s="1076" t="s">
        <v>579</v>
      </c>
      <c r="D83" s="1077">
        <v>58573603</v>
      </c>
      <c r="E83" s="741">
        <v>0</v>
      </c>
      <c r="F83" s="1077">
        <v>58573603</v>
      </c>
      <c r="G83"/>
      <c r="H83"/>
    </row>
    <row r="84" spans="2:8" ht="12.75">
      <c r="B84" s="1072" t="s">
        <v>919</v>
      </c>
      <c r="C84" s="1073" t="s">
        <v>1565</v>
      </c>
      <c r="D84" s="1074">
        <v>850628558</v>
      </c>
      <c r="E84" s="741">
        <v>0</v>
      </c>
      <c r="F84" s="1074">
        <v>850628558</v>
      </c>
      <c r="G84"/>
      <c r="H84"/>
    </row>
    <row r="85" spans="2:8" ht="12.75">
      <c r="B85" s="1075" t="s">
        <v>920</v>
      </c>
      <c r="C85" s="1076" t="s">
        <v>581</v>
      </c>
      <c r="D85" s="1077">
        <v>401709394</v>
      </c>
      <c r="E85" s="741">
        <v>0</v>
      </c>
      <c r="F85" s="1077">
        <v>401709394</v>
      </c>
      <c r="G85"/>
      <c r="H85"/>
    </row>
    <row r="86" spans="2:8" ht="12.75">
      <c r="B86" s="1075" t="s">
        <v>1566</v>
      </c>
      <c r="C86" s="1076" t="s">
        <v>1348</v>
      </c>
      <c r="D86" s="1077">
        <v>316718</v>
      </c>
      <c r="E86" s="741">
        <v>0</v>
      </c>
      <c r="F86" s="1077">
        <v>316718</v>
      </c>
      <c r="G86"/>
      <c r="H86"/>
    </row>
    <row r="87" spans="2:8" ht="12.75">
      <c r="B87" s="1075" t="s">
        <v>914</v>
      </c>
      <c r="C87" s="1076" t="s">
        <v>582</v>
      </c>
      <c r="D87" s="1077">
        <v>16775399</v>
      </c>
      <c r="E87" s="741">
        <v>0</v>
      </c>
      <c r="F87" s="1077">
        <v>16775399</v>
      </c>
      <c r="G87"/>
      <c r="H87"/>
    </row>
    <row r="88" spans="2:8" ht="12.75">
      <c r="B88" s="1072" t="s">
        <v>1114</v>
      </c>
      <c r="C88" s="1073" t="s">
        <v>1567</v>
      </c>
      <c r="D88" s="1074">
        <v>418801511</v>
      </c>
      <c r="E88" s="741">
        <v>0</v>
      </c>
      <c r="F88" s="1074">
        <v>418801511</v>
      </c>
      <c r="G88"/>
      <c r="H88"/>
    </row>
    <row r="89" spans="2:8" ht="12.75">
      <c r="B89" s="1075" t="s">
        <v>1568</v>
      </c>
      <c r="C89" s="1076" t="s">
        <v>1349</v>
      </c>
      <c r="D89" s="1077">
        <v>1080000</v>
      </c>
      <c r="E89" s="741">
        <v>0</v>
      </c>
      <c r="F89" s="1077">
        <v>1080000</v>
      </c>
      <c r="G89"/>
      <c r="H89"/>
    </row>
    <row r="90" spans="2:8" ht="12.75">
      <c r="B90" s="1075" t="s">
        <v>1089</v>
      </c>
      <c r="C90" s="1076" t="s">
        <v>922</v>
      </c>
      <c r="D90" s="1077">
        <v>1000000</v>
      </c>
      <c r="E90" s="741">
        <v>0</v>
      </c>
      <c r="F90" s="1077">
        <v>1000000</v>
      </c>
      <c r="G90"/>
      <c r="H90"/>
    </row>
    <row r="91" spans="2:8" ht="12.75">
      <c r="B91" s="1075" t="s">
        <v>1095</v>
      </c>
      <c r="C91" s="1076" t="s">
        <v>1350</v>
      </c>
      <c r="D91" s="1077">
        <v>80000</v>
      </c>
      <c r="E91" s="742">
        <v>0</v>
      </c>
      <c r="F91" s="1077">
        <v>80000</v>
      </c>
      <c r="G91"/>
      <c r="H91"/>
    </row>
    <row r="92" spans="2:8" ht="12.75">
      <c r="B92" s="1075" t="s">
        <v>796</v>
      </c>
      <c r="C92" s="1076" t="s">
        <v>1569</v>
      </c>
      <c r="D92" s="1077">
        <v>0</v>
      </c>
      <c r="E92" s="742">
        <v>0</v>
      </c>
      <c r="F92" s="1077">
        <v>0</v>
      </c>
      <c r="G92"/>
      <c r="H92"/>
    </row>
    <row r="93" spans="2:6" ht="12.75">
      <c r="B93" s="1075" t="s">
        <v>1570</v>
      </c>
      <c r="C93" s="1076" t="s">
        <v>1351</v>
      </c>
      <c r="D93" s="1077">
        <v>300000</v>
      </c>
      <c r="E93" s="755"/>
      <c r="F93" s="1077">
        <v>300000</v>
      </c>
    </row>
    <row r="94" spans="2:6" ht="12.75">
      <c r="B94" s="1075" t="s">
        <v>1571</v>
      </c>
      <c r="C94" s="1076" t="s">
        <v>583</v>
      </c>
      <c r="D94" s="1077">
        <v>300000</v>
      </c>
      <c r="E94" s="755"/>
      <c r="F94" s="1077">
        <v>300000</v>
      </c>
    </row>
    <row r="95" spans="2:6" ht="12.75">
      <c r="B95" s="1072" t="s">
        <v>977</v>
      </c>
      <c r="C95" s="1073" t="s">
        <v>1572</v>
      </c>
      <c r="D95" s="1074">
        <v>1380000</v>
      </c>
      <c r="E95" s="755"/>
      <c r="F95" s="1074">
        <v>1380000</v>
      </c>
    </row>
    <row r="96" spans="2:6" ht="12.75">
      <c r="B96" s="1072" t="s">
        <v>1573</v>
      </c>
      <c r="C96" s="1073" t="s">
        <v>1574</v>
      </c>
      <c r="D96" s="1074">
        <v>3469874017</v>
      </c>
      <c r="E96" s="755"/>
      <c r="F96" s="1074">
        <v>3469874017</v>
      </c>
    </row>
  </sheetData>
  <sheetProtection/>
  <mergeCells count="1">
    <mergeCell ref="B4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I70"/>
  <sheetViews>
    <sheetView zoomScalePageLayoutView="0" workbookViewId="0" topLeftCell="A57">
      <selection activeCell="A71" sqref="A71:IV83"/>
    </sheetView>
  </sheetViews>
  <sheetFormatPr defaultColWidth="9.00390625" defaultRowHeight="12.75"/>
  <cols>
    <col min="1" max="1" width="4.25390625" style="0" customWidth="1"/>
    <col min="2" max="2" width="8.125" style="0" customWidth="1"/>
    <col min="3" max="3" width="80.125" style="0" customWidth="1"/>
    <col min="4" max="4" width="14.00390625" style="0" customWidth="1"/>
    <col min="5" max="5" width="15.875" style="0" customWidth="1"/>
    <col min="6" max="6" width="14.75390625" style="0" customWidth="1"/>
  </cols>
  <sheetData>
    <row r="1" spans="3:9" ht="12.75">
      <c r="C1" s="423" t="s">
        <v>673</v>
      </c>
      <c r="D1" s="1410" t="str">
        <f>'E.mérleg'!C1</f>
        <v>sz. melléklet a     /2024. (V.  .) önkormányzati rendelethez</v>
      </c>
      <c r="E1" s="1410"/>
      <c r="F1" s="1410"/>
      <c r="G1" s="424"/>
      <c r="H1" s="424"/>
      <c r="I1" s="424"/>
    </row>
    <row r="2" spans="3:9" ht="12.75">
      <c r="C2" s="424"/>
      <c r="D2" s="424"/>
      <c r="E2" s="424"/>
      <c r="F2" s="424"/>
      <c r="G2" s="424"/>
      <c r="H2" s="424"/>
      <c r="I2" s="424"/>
    </row>
    <row r="3" spans="3:9" ht="12.75">
      <c r="C3" s="424"/>
      <c r="D3" s="424"/>
      <c r="E3" s="424"/>
      <c r="F3" s="424"/>
      <c r="G3" s="424"/>
      <c r="H3" s="424"/>
      <c r="I3" s="424"/>
    </row>
    <row r="4" spans="3:9" ht="16.5" customHeight="1">
      <c r="C4" s="1413" t="s">
        <v>1322</v>
      </c>
      <c r="D4" s="1414"/>
      <c r="E4" s="1414"/>
      <c r="F4" s="1414"/>
      <c r="G4" s="1414"/>
      <c r="H4" s="424"/>
      <c r="I4" s="424"/>
    </row>
    <row r="6" ht="12.75">
      <c r="F6" s="559" t="s">
        <v>267</v>
      </c>
    </row>
    <row r="7" spans="2:6" s="538" customFormat="1" ht="25.5">
      <c r="B7" s="558" t="s">
        <v>496</v>
      </c>
      <c r="C7" s="558" t="s">
        <v>274</v>
      </c>
      <c r="D7" s="558" t="s">
        <v>497</v>
      </c>
      <c r="E7" s="558" t="s">
        <v>498</v>
      </c>
      <c r="F7" s="558" t="s">
        <v>499</v>
      </c>
    </row>
    <row r="8" spans="2:6" s="538" customFormat="1" ht="12.75">
      <c r="B8" s="558">
        <v>2</v>
      </c>
      <c r="C8" s="558">
        <v>3</v>
      </c>
      <c r="D8" s="558">
        <v>4</v>
      </c>
      <c r="E8" s="558">
        <v>5</v>
      </c>
      <c r="F8" s="558">
        <v>6</v>
      </c>
    </row>
    <row r="9" spans="2:6" ht="12.75">
      <c r="B9" s="1075" t="s">
        <v>33</v>
      </c>
      <c r="C9" s="1076" t="s">
        <v>584</v>
      </c>
      <c r="D9" s="1077">
        <v>208822790</v>
      </c>
      <c r="E9" s="741">
        <v>0</v>
      </c>
      <c r="F9" s="1077">
        <v>208822790</v>
      </c>
    </row>
    <row r="10" spans="2:6" ht="12.75">
      <c r="B10" s="1075" t="s">
        <v>34</v>
      </c>
      <c r="C10" s="1076" t="s">
        <v>585</v>
      </c>
      <c r="D10" s="1077">
        <v>175053416</v>
      </c>
      <c r="E10" s="741">
        <v>0</v>
      </c>
      <c r="F10" s="1077">
        <v>175053416</v>
      </c>
    </row>
    <row r="11" spans="2:6" ht="12.75">
      <c r="B11" s="1075" t="s">
        <v>35</v>
      </c>
      <c r="C11" s="1076" t="s">
        <v>806</v>
      </c>
      <c r="D11" s="1077">
        <v>650607481</v>
      </c>
      <c r="E11" s="741">
        <v>0</v>
      </c>
      <c r="F11" s="1077">
        <v>650607481</v>
      </c>
    </row>
    <row r="12" spans="2:6" ht="12.75">
      <c r="B12" s="1075" t="s">
        <v>36</v>
      </c>
      <c r="C12" s="1076" t="s">
        <v>1383</v>
      </c>
      <c r="D12" s="1077">
        <v>82466288</v>
      </c>
      <c r="E12" s="741">
        <v>0</v>
      </c>
      <c r="F12" s="1077">
        <v>82466288</v>
      </c>
    </row>
    <row r="13" spans="2:6" ht="25.5">
      <c r="B13" s="1075" t="s">
        <v>37</v>
      </c>
      <c r="C13" s="1076" t="s">
        <v>1384</v>
      </c>
      <c r="D13" s="1077">
        <v>733073769</v>
      </c>
      <c r="E13" s="741">
        <v>0</v>
      </c>
      <c r="F13" s="1077">
        <v>733073769</v>
      </c>
    </row>
    <row r="14" spans="2:6" ht="12.75">
      <c r="B14" s="1075" t="s">
        <v>38</v>
      </c>
      <c r="C14" s="1076" t="s">
        <v>586</v>
      </c>
      <c r="D14" s="1077">
        <v>17206240</v>
      </c>
      <c r="E14" s="741">
        <v>0</v>
      </c>
      <c r="F14" s="1077">
        <v>17206240</v>
      </c>
    </row>
    <row r="15" spans="2:6" ht="12.75">
      <c r="B15" s="1075" t="s">
        <v>39</v>
      </c>
      <c r="C15" s="1076" t="s">
        <v>807</v>
      </c>
      <c r="D15" s="1077">
        <v>38918400</v>
      </c>
      <c r="E15" s="741">
        <v>0</v>
      </c>
      <c r="F15" s="1077">
        <v>38918400</v>
      </c>
    </row>
    <row r="16" spans="2:6" ht="12.75">
      <c r="B16" s="1075" t="s">
        <v>40</v>
      </c>
      <c r="C16" s="1076" t="s">
        <v>911</v>
      </c>
      <c r="D16" s="1077">
        <v>34184582</v>
      </c>
      <c r="E16" s="741">
        <v>0</v>
      </c>
      <c r="F16" s="1077">
        <v>34184582</v>
      </c>
    </row>
    <row r="17" spans="2:6" ht="12.75">
      <c r="B17" s="1075" t="s">
        <v>41</v>
      </c>
      <c r="C17" s="1076" t="s">
        <v>808</v>
      </c>
      <c r="D17" s="1077">
        <v>1207259197</v>
      </c>
      <c r="E17" s="741">
        <v>0</v>
      </c>
      <c r="F17" s="1077">
        <v>1207259197</v>
      </c>
    </row>
    <row r="18" spans="2:6" ht="12.75">
      <c r="B18" s="1075" t="s">
        <v>532</v>
      </c>
      <c r="C18" s="1076" t="s">
        <v>798</v>
      </c>
      <c r="D18" s="1077">
        <v>46124845</v>
      </c>
      <c r="E18" s="741">
        <v>0</v>
      </c>
      <c r="F18" s="1077">
        <v>46124845</v>
      </c>
    </row>
    <row r="19" spans="2:6" ht="25.5">
      <c r="B19" s="1075" t="s">
        <v>537</v>
      </c>
      <c r="C19" s="1076" t="s">
        <v>912</v>
      </c>
      <c r="D19" s="1077">
        <v>14571914</v>
      </c>
      <c r="E19" s="741">
        <v>0</v>
      </c>
      <c r="F19" s="1077">
        <v>14571914</v>
      </c>
    </row>
    <row r="20" spans="2:6" ht="12.75">
      <c r="B20" s="1075" t="s">
        <v>538</v>
      </c>
      <c r="C20" s="1076" t="s">
        <v>587</v>
      </c>
      <c r="D20" s="1077">
        <v>11536500</v>
      </c>
      <c r="E20" s="741">
        <v>0</v>
      </c>
      <c r="F20" s="1077">
        <v>11536500</v>
      </c>
    </row>
    <row r="21" spans="2:6" ht="12.75">
      <c r="B21" s="1075" t="s">
        <v>540</v>
      </c>
      <c r="C21" s="1076" t="s">
        <v>588</v>
      </c>
      <c r="D21" s="1077">
        <v>10202496</v>
      </c>
      <c r="E21" s="741">
        <v>0</v>
      </c>
      <c r="F21" s="1077">
        <v>10202496</v>
      </c>
    </row>
    <row r="22" spans="2:6" ht="12.75">
      <c r="B22" s="1075" t="s">
        <v>541</v>
      </c>
      <c r="C22" s="1076" t="s">
        <v>589</v>
      </c>
      <c r="D22" s="1077">
        <v>5013935</v>
      </c>
      <c r="E22" s="741">
        <v>0</v>
      </c>
      <c r="F22" s="1077">
        <v>5013935</v>
      </c>
    </row>
    <row r="23" spans="2:6" ht="12.75">
      <c r="B23" s="1075" t="s">
        <v>543</v>
      </c>
      <c r="C23" s="1076" t="s">
        <v>590</v>
      </c>
      <c r="D23" s="1077">
        <v>4800000</v>
      </c>
      <c r="E23" s="741">
        <v>0</v>
      </c>
      <c r="F23" s="1077">
        <v>4800000</v>
      </c>
    </row>
    <row r="24" spans="2:6" ht="12.75">
      <c r="B24" s="1072" t="s">
        <v>548</v>
      </c>
      <c r="C24" s="1073" t="s">
        <v>799</v>
      </c>
      <c r="D24" s="1074">
        <v>1253384042</v>
      </c>
      <c r="E24" s="741">
        <v>0</v>
      </c>
      <c r="F24" s="1074">
        <v>1253384042</v>
      </c>
    </row>
    <row r="25" spans="2:6" ht="12.75">
      <c r="B25" s="1075" t="s">
        <v>549</v>
      </c>
      <c r="C25" s="1076" t="s">
        <v>591</v>
      </c>
      <c r="D25" s="1077">
        <v>400000000</v>
      </c>
      <c r="E25" s="741">
        <v>0</v>
      </c>
      <c r="F25" s="1077">
        <v>400000000</v>
      </c>
    </row>
    <row r="26" spans="2:6" ht="12.75">
      <c r="B26" s="1075" t="s">
        <v>809</v>
      </c>
      <c r="C26" s="1076" t="s">
        <v>810</v>
      </c>
      <c r="D26" s="1077">
        <v>673495706</v>
      </c>
      <c r="E26" s="741">
        <v>0</v>
      </c>
      <c r="F26" s="1077">
        <v>673495706</v>
      </c>
    </row>
    <row r="27" spans="2:6" ht="25.5">
      <c r="B27" s="1075" t="s">
        <v>811</v>
      </c>
      <c r="C27" s="1076" t="s">
        <v>913</v>
      </c>
      <c r="D27" s="1077">
        <v>673495706</v>
      </c>
      <c r="E27" s="742">
        <v>0</v>
      </c>
      <c r="F27" s="1077">
        <v>673495706</v>
      </c>
    </row>
    <row r="28" spans="2:6" ht="12.75">
      <c r="B28" s="1072" t="s">
        <v>812</v>
      </c>
      <c r="C28" s="1073" t="s">
        <v>813</v>
      </c>
      <c r="D28" s="1074">
        <v>1073495706</v>
      </c>
      <c r="E28" s="741">
        <v>0</v>
      </c>
      <c r="F28" s="1074">
        <v>1073495706</v>
      </c>
    </row>
    <row r="29" spans="2:6" ht="12.75">
      <c r="B29" s="1075" t="s">
        <v>1026</v>
      </c>
      <c r="C29" s="1076" t="s">
        <v>1385</v>
      </c>
      <c r="D29" s="1077">
        <v>80971800</v>
      </c>
      <c r="E29" s="741">
        <v>0</v>
      </c>
      <c r="F29" s="1077">
        <v>80971800</v>
      </c>
    </row>
    <row r="30" spans="2:6" ht="12.75">
      <c r="B30" s="1075" t="s">
        <v>592</v>
      </c>
      <c r="C30" s="1076" t="s">
        <v>594</v>
      </c>
      <c r="D30" s="1077">
        <v>53672220</v>
      </c>
      <c r="E30" s="741">
        <v>0</v>
      </c>
      <c r="F30" s="1077">
        <v>53672220</v>
      </c>
    </row>
    <row r="31" spans="2:6" ht="12.75">
      <c r="B31" s="1075" t="s">
        <v>593</v>
      </c>
      <c r="C31" s="1076" t="s">
        <v>595</v>
      </c>
      <c r="D31" s="1077">
        <v>27299580</v>
      </c>
      <c r="E31" s="742">
        <v>0</v>
      </c>
      <c r="F31" s="1077">
        <v>27299580</v>
      </c>
    </row>
    <row r="32" spans="2:6" ht="12.75">
      <c r="B32" s="1075" t="s">
        <v>1034</v>
      </c>
      <c r="C32" s="1076" t="s">
        <v>1386</v>
      </c>
      <c r="D32" s="1077">
        <v>432051834</v>
      </c>
      <c r="E32" s="741">
        <v>0</v>
      </c>
      <c r="F32" s="1077">
        <v>432051834</v>
      </c>
    </row>
    <row r="33" spans="2:6" ht="12.75">
      <c r="B33" s="1075" t="s">
        <v>1556</v>
      </c>
      <c r="C33" s="1076" t="s">
        <v>597</v>
      </c>
      <c r="D33" s="1077">
        <v>432051834</v>
      </c>
      <c r="E33" s="741">
        <v>0</v>
      </c>
      <c r="F33" s="1077">
        <v>432051834</v>
      </c>
    </row>
    <row r="34" spans="2:6" ht="12.75">
      <c r="B34" s="1075" t="s">
        <v>1046</v>
      </c>
      <c r="C34" s="1076" t="s">
        <v>1387</v>
      </c>
      <c r="D34" s="1077">
        <v>565500</v>
      </c>
      <c r="E34" s="741">
        <v>0</v>
      </c>
      <c r="F34" s="1077">
        <v>565500</v>
      </c>
    </row>
    <row r="35" spans="2:6" ht="12.75">
      <c r="B35" s="1075" t="s">
        <v>951</v>
      </c>
      <c r="C35" s="1076" t="s">
        <v>598</v>
      </c>
      <c r="D35" s="1077">
        <v>565500</v>
      </c>
      <c r="E35" s="741">
        <v>0</v>
      </c>
      <c r="F35" s="1077">
        <v>565500</v>
      </c>
    </row>
    <row r="36" spans="2:6" ht="12.75">
      <c r="B36" s="1075" t="s">
        <v>1057</v>
      </c>
      <c r="C36" s="1076" t="s">
        <v>1388</v>
      </c>
      <c r="D36" s="1077">
        <v>432617334</v>
      </c>
      <c r="E36" s="741">
        <v>0</v>
      </c>
      <c r="F36" s="1077">
        <v>432617334</v>
      </c>
    </row>
    <row r="37" spans="2:6" ht="12.75">
      <c r="B37" s="1075" t="s">
        <v>1059</v>
      </c>
      <c r="C37" s="1076" t="s">
        <v>1389</v>
      </c>
      <c r="D37" s="1077">
        <v>8793611</v>
      </c>
      <c r="E37" s="741">
        <v>0</v>
      </c>
      <c r="F37" s="1077">
        <v>8793611</v>
      </c>
    </row>
    <row r="38" spans="2:6" ht="12.75">
      <c r="B38" s="1075" t="s">
        <v>1062</v>
      </c>
      <c r="C38" s="1076" t="s">
        <v>600</v>
      </c>
      <c r="D38" s="1077">
        <v>260000</v>
      </c>
      <c r="E38" s="741">
        <v>0</v>
      </c>
      <c r="F38" s="1077">
        <v>260000</v>
      </c>
    </row>
    <row r="39" spans="2:6" ht="12.75">
      <c r="B39" s="1075" t="s">
        <v>1069</v>
      </c>
      <c r="C39" s="1076" t="s">
        <v>720</v>
      </c>
      <c r="D39" s="1077">
        <v>201845</v>
      </c>
      <c r="E39" s="741">
        <v>0</v>
      </c>
      <c r="F39" s="1077">
        <v>201845</v>
      </c>
    </row>
    <row r="40" spans="2:6" ht="12.75">
      <c r="B40" s="1075" t="s">
        <v>804</v>
      </c>
      <c r="C40" s="1076" t="s">
        <v>722</v>
      </c>
      <c r="D40" s="1077">
        <v>743059</v>
      </c>
      <c r="E40" s="741">
        <v>0</v>
      </c>
      <c r="F40" s="1077">
        <v>743059</v>
      </c>
    </row>
    <row r="41" spans="2:6" ht="12.75">
      <c r="B41" s="1072" t="s">
        <v>967</v>
      </c>
      <c r="C41" s="1073" t="s">
        <v>1575</v>
      </c>
      <c r="D41" s="1074">
        <v>522382745</v>
      </c>
      <c r="E41" s="741">
        <v>0</v>
      </c>
      <c r="F41" s="1074">
        <v>522382745</v>
      </c>
    </row>
    <row r="42" spans="2:6" ht="12.75">
      <c r="B42" s="1075" t="s">
        <v>1576</v>
      </c>
      <c r="C42" s="1076" t="s">
        <v>603</v>
      </c>
      <c r="D42" s="1077">
        <v>3911860</v>
      </c>
      <c r="E42" s="741">
        <v>0</v>
      </c>
      <c r="F42" s="1077">
        <v>3911860</v>
      </c>
    </row>
    <row r="43" spans="2:6" ht="12.75">
      <c r="B43" s="1075" t="s">
        <v>723</v>
      </c>
      <c r="C43" s="1076" t="s">
        <v>1390</v>
      </c>
      <c r="D43" s="1077">
        <v>95809493</v>
      </c>
      <c r="E43" s="741">
        <v>0</v>
      </c>
      <c r="F43" s="1077">
        <v>95809493</v>
      </c>
    </row>
    <row r="44" spans="2:6" ht="12.75">
      <c r="B44" s="1075" t="s">
        <v>724</v>
      </c>
      <c r="C44" s="1076" t="s">
        <v>728</v>
      </c>
      <c r="D44" s="1077">
        <v>46359821</v>
      </c>
      <c r="E44" s="742">
        <v>0</v>
      </c>
      <c r="F44" s="1077">
        <v>46359821</v>
      </c>
    </row>
    <row r="45" spans="2:6" ht="12.75">
      <c r="B45" s="1075" t="s">
        <v>602</v>
      </c>
      <c r="C45" s="1076" t="s">
        <v>1391</v>
      </c>
      <c r="D45" s="1077">
        <v>22175414</v>
      </c>
      <c r="E45" s="741">
        <v>0</v>
      </c>
      <c r="F45" s="1077">
        <v>22175414</v>
      </c>
    </row>
    <row r="46" spans="2:6" ht="12.75">
      <c r="B46" s="1075" t="s">
        <v>1076</v>
      </c>
      <c r="C46" s="1076" t="s">
        <v>604</v>
      </c>
      <c r="D46" s="1077">
        <v>6923448</v>
      </c>
      <c r="E46" s="741">
        <v>0</v>
      </c>
      <c r="F46" s="1077">
        <v>6923448</v>
      </c>
    </row>
    <row r="47" spans="2:6" ht="12.75">
      <c r="B47" s="1075" t="s">
        <v>572</v>
      </c>
      <c r="C47" s="1076" t="s">
        <v>1392</v>
      </c>
      <c r="D47" s="1077">
        <v>38544904</v>
      </c>
      <c r="E47" s="741">
        <v>0</v>
      </c>
      <c r="F47" s="1077">
        <v>38544904</v>
      </c>
    </row>
    <row r="48" spans="2:6" ht="12.75">
      <c r="B48" s="1075" t="s">
        <v>575</v>
      </c>
      <c r="C48" s="1076" t="s">
        <v>725</v>
      </c>
      <c r="D48" s="1077">
        <v>38466196</v>
      </c>
      <c r="E48" s="741">
        <v>0</v>
      </c>
      <c r="F48" s="1077">
        <v>38466196</v>
      </c>
    </row>
    <row r="49" spans="2:6" ht="12.75">
      <c r="B49" s="1075" t="s">
        <v>970</v>
      </c>
      <c r="C49" s="1076" t="s">
        <v>605</v>
      </c>
      <c r="D49" s="1077">
        <v>185480691</v>
      </c>
      <c r="E49" s="741">
        <v>0</v>
      </c>
      <c r="F49" s="1077">
        <v>185480691</v>
      </c>
    </row>
    <row r="50" spans="2:6" ht="12.75">
      <c r="B50" s="1075" t="s">
        <v>1577</v>
      </c>
      <c r="C50" s="1076" t="s">
        <v>606</v>
      </c>
      <c r="D50" s="1077">
        <v>41009371</v>
      </c>
      <c r="E50" s="741">
        <v>0</v>
      </c>
      <c r="F50" s="1077">
        <v>41009371</v>
      </c>
    </row>
    <row r="51" spans="2:6" ht="12.75">
      <c r="B51" s="1075" t="s">
        <v>580</v>
      </c>
      <c r="C51" s="1076" t="s">
        <v>814</v>
      </c>
      <c r="D51" s="1077">
        <v>130492977</v>
      </c>
      <c r="E51" s="741">
        <v>0</v>
      </c>
      <c r="F51" s="1077">
        <v>130492977</v>
      </c>
    </row>
    <row r="52" spans="2:6" ht="12.75">
      <c r="B52" s="1075" t="s">
        <v>1578</v>
      </c>
      <c r="C52" s="1076" t="s">
        <v>1393</v>
      </c>
      <c r="D52" s="1077">
        <v>247328</v>
      </c>
      <c r="E52" s="741">
        <v>0</v>
      </c>
      <c r="F52" s="1077">
        <v>247328</v>
      </c>
    </row>
    <row r="53" spans="2:6" ht="12.75">
      <c r="B53" s="1075" t="s">
        <v>1579</v>
      </c>
      <c r="C53" s="1076" t="s">
        <v>1394</v>
      </c>
      <c r="D53" s="1077">
        <v>247328</v>
      </c>
      <c r="E53" s="741">
        <v>0</v>
      </c>
      <c r="F53" s="1077">
        <v>247328</v>
      </c>
    </row>
    <row r="54" spans="2:6" ht="12.75">
      <c r="B54" s="1075" t="s">
        <v>915</v>
      </c>
      <c r="C54" s="1076" t="s">
        <v>609</v>
      </c>
      <c r="D54" s="1077">
        <v>630968</v>
      </c>
      <c r="E54" s="741">
        <v>0</v>
      </c>
      <c r="F54" s="1077">
        <v>630968</v>
      </c>
    </row>
    <row r="55" spans="2:6" ht="12.75">
      <c r="B55" s="1075" t="s">
        <v>607</v>
      </c>
      <c r="C55" s="1076" t="s">
        <v>1395</v>
      </c>
      <c r="D55" s="1077">
        <v>9822676</v>
      </c>
      <c r="E55" s="741">
        <v>0</v>
      </c>
      <c r="F55" s="1077">
        <v>9822676</v>
      </c>
    </row>
    <row r="56" spans="2:6" ht="38.25">
      <c r="B56" s="1075" t="s">
        <v>608</v>
      </c>
      <c r="C56" s="1076" t="s">
        <v>801</v>
      </c>
      <c r="D56" s="1077">
        <v>20000</v>
      </c>
      <c r="E56" s="741">
        <v>0</v>
      </c>
      <c r="F56" s="1077">
        <v>20000</v>
      </c>
    </row>
    <row r="57" spans="2:6" ht="12.75">
      <c r="B57" s="1075" t="s">
        <v>800</v>
      </c>
      <c r="C57" s="1076" t="s">
        <v>611</v>
      </c>
      <c r="D57" s="1077">
        <v>3181257</v>
      </c>
      <c r="E57" s="741">
        <v>0</v>
      </c>
      <c r="F57" s="1077">
        <v>3181257</v>
      </c>
    </row>
    <row r="58" spans="2:6" ht="12.75">
      <c r="B58" s="1072" t="s">
        <v>610</v>
      </c>
      <c r="C58" s="1073" t="s">
        <v>1580</v>
      </c>
      <c r="D58" s="1074">
        <v>528125682</v>
      </c>
      <c r="E58" s="741">
        <v>0</v>
      </c>
      <c r="F58" s="1074">
        <v>528125682</v>
      </c>
    </row>
    <row r="59" spans="2:6" ht="12.75">
      <c r="B59" s="1075" t="s">
        <v>1581</v>
      </c>
      <c r="C59" s="1076" t="s">
        <v>1396</v>
      </c>
      <c r="D59" s="1077">
        <v>426000</v>
      </c>
      <c r="E59" s="741">
        <v>0</v>
      </c>
      <c r="F59" s="1077">
        <v>426000</v>
      </c>
    </row>
    <row r="60" spans="2:6" ht="12.75">
      <c r="B60" s="1075" t="s">
        <v>1083</v>
      </c>
      <c r="C60" s="1076" t="s">
        <v>612</v>
      </c>
      <c r="D60" s="1077">
        <v>311961</v>
      </c>
      <c r="E60" s="741">
        <v>0</v>
      </c>
      <c r="F60" s="1077">
        <v>311961</v>
      </c>
    </row>
    <row r="61" spans="2:6" ht="12.75">
      <c r="B61" s="1072" t="s">
        <v>921</v>
      </c>
      <c r="C61" s="1073" t="s">
        <v>1582</v>
      </c>
      <c r="D61" s="1074">
        <v>737961</v>
      </c>
      <c r="E61" s="741">
        <v>0</v>
      </c>
      <c r="F61" s="1074">
        <v>737961</v>
      </c>
    </row>
    <row r="62" spans="2:6" ht="12.75">
      <c r="B62" s="1075" t="s">
        <v>1583</v>
      </c>
      <c r="C62" s="1076" t="s">
        <v>1397</v>
      </c>
      <c r="D62" s="1077">
        <v>400000</v>
      </c>
      <c r="E62" s="741">
        <v>0</v>
      </c>
      <c r="F62" s="1077">
        <v>400000</v>
      </c>
    </row>
    <row r="63" spans="2:6" ht="12.75">
      <c r="B63" s="1075" t="s">
        <v>1102</v>
      </c>
      <c r="C63" s="1076" t="s">
        <v>976</v>
      </c>
      <c r="D63" s="1077">
        <v>400000</v>
      </c>
      <c r="E63" s="742">
        <v>0</v>
      </c>
      <c r="F63" s="1077">
        <v>400000</v>
      </c>
    </row>
    <row r="64" spans="2:6" ht="12.75">
      <c r="B64" s="1072" t="s">
        <v>1584</v>
      </c>
      <c r="C64" s="1073" t="s">
        <v>1585</v>
      </c>
      <c r="D64" s="1074">
        <v>400000</v>
      </c>
      <c r="E64" s="741">
        <v>0</v>
      </c>
      <c r="F64" s="1074">
        <v>400000</v>
      </c>
    </row>
    <row r="65" spans="2:6" ht="25.5">
      <c r="B65" s="1075" t="s">
        <v>923</v>
      </c>
      <c r="C65" s="1076" t="s">
        <v>1398</v>
      </c>
      <c r="D65" s="1077">
        <v>2369731</v>
      </c>
      <c r="E65" s="741">
        <v>0</v>
      </c>
      <c r="F65" s="1077">
        <v>2369731</v>
      </c>
    </row>
    <row r="66" spans="2:6" ht="12.75">
      <c r="B66" s="1075" t="s">
        <v>1571</v>
      </c>
      <c r="C66" s="1076" t="s">
        <v>614</v>
      </c>
      <c r="D66" s="1077">
        <v>2369731</v>
      </c>
      <c r="E66" s="741">
        <v>0</v>
      </c>
      <c r="F66" s="1077">
        <v>2369731</v>
      </c>
    </row>
    <row r="67" spans="2:6" ht="12.75">
      <c r="B67" s="1075" t="s">
        <v>1586</v>
      </c>
      <c r="C67" s="1076" t="s">
        <v>1399</v>
      </c>
      <c r="D67" s="1077">
        <v>60959896</v>
      </c>
      <c r="E67" s="742">
        <v>0</v>
      </c>
      <c r="F67" s="1077">
        <v>60959896</v>
      </c>
    </row>
    <row r="68" spans="2:6" ht="12.75">
      <c r="B68" s="1075" t="s">
        <v>1587</v>
      </c>
      <c r="C68" s="1076" t="s">
        <v>1400</v>
      </c>
      <c r="D68" s="1077">
        <v>60959896</v>
      </c>
      <c r="E68" s="741">
        <v>0</v>
      </c>
      <c r="F68" s="1077">
        <v>60959896</v>
      </c>
    </row>
    <row r="69" spans="2:6" ht="12.75">
      <c r="B69" s="1072" t="s">
        <v>1588</v>
      </c>
      <c r="C69" s="1073" t="s">
        <v>1589</v>
      </c>
      <c r="D69" s="1074">
        <v>63329627</v>
      </c>
      <c r="E69" s="741">
        <v>0</v>
      </c>
      <c r="F69" s="1074">
        <v>63329627</v>
      </c>
    </row>
    <row r="70" spans="2:6" ht="12.75">
      <c r="B70" s="1072" t="s">
        <v>1590</v>
      </c>
      <c r="C70" s="1073" t="s">
        <v>1591</v>
      </c>
      <c r="D70" s="1074">
        <v>3441855763</v>
      </c>
      <c r="E70" s="742">
        <v>0</v>
      </c>
      <c r="F70" s="1074">
        <v>3441855763</v>
      </c>
    </row>
  </sheetData>
  <sheetProtection/>
  <mergeCells count="2">
    <mergeCell ref="C4:G4"/>
    <mergeCell ref="D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B1:I13"/>
  <sheetViews>
    <sheetView zoomScalePageLayoutView="0" workbookViewId="0" topLeftCell="A1">
      <selection activeCell="E14" sqref="E14"/>
    </sheetView>
  </sheetViews>
  <sheetFormatPr defaultColWidth="9.00390625" defaultRowHeight="12.75"/>
  <cols>
    <col min="2" max="2" width="8.125" style="0" customWidth="1"/>
    <col min="3" max="3" width="45.875" style="0" customWidth="1"/>
    <col min="4" max="4" width="17.25390625" style="0" customWidth="1"/>
    <col min="5" max="5" width="17.125" style="0" customWidth="1"/>
    <col min="6" max="6" width="17.625" style="0" customWidth="1"/>
  </cols>
  <sheetData>
    <row r="1" spans="3:9" ht="12.75">
      <c r="C1" s="423" t="s">
        <v>674</v>
      </c>
      <c r="D1" s="1415" t="str">
        <f>'E.mérleg'!C1</f>
        <v>sz. melléklet a     /2024. (V.  .) önkormányzati rendelethez</v>
      </c>
      <c r="E1" s="1415"/>
      <c r="F1" s="1415"/>
      <c r="G1" s="424"/>
      <c r="H1" s="424"/>
      <c r="I1" s="424"/>
    </row>
    <row r="2" spans="3:9" ht="12.75">
      <c r="C2" s="424"/>
      <c r="D2" s="424"/>
      <c r="E2" s="424"/>
      <c r="F2" s="424"/>
      <c r="G2" s="424"/>
      <c r="H2" s="424"/>
      <c r="I2" s="424"/>
    </row>
    <row r="3" spans="3:9" ht="12.75">
      <c r="C3" s="424"/>
      <c r="D3" s="424"/>
      <c r="E3" s="424"/>
      <c r="F3" s="424"/>
      <c r="G3" s="424"/>
      <c r="H3" s="424"/>
      <c r="I3" s="424"/>
    </row>
    <row r="4" spans="3:9" ht="16.5" customHeight="1">
      <c r="C4" s="1413" t="s">
        <v>1323</v>
      </c>
      <c r="D4" s="1413"/>
      <c r="E4" s="1413"/>
      <c r="F4" s="1413"/>
      <c r="G4" s="1413"/>
      <c r="H4" s="424"/>
      <c r="I4" s="424"/>
    </row>
    <row r="5" spans="3:9" ht="16.5" customHeight="1">
      <c r="C5" s="560"/>
      <c r="D5" s="560"/>
      <c r="E5" s="560"/>
      <c r="F5" s="560"/>
      <c r="G5" s="560"/>
      <c r="H5" s="424"/>
      <c r="I5" s="424"/>
    </row>
    <row r="6" spans="3:9" ht="16.5" customHeight="1">
      <c r="C6" s="560"/>
      <c r="D6" s="560"/>
      <c r="E6" s="560"/>
      <c r="F6" s="560"/>
      <c r="G6" s="560"/>
      <c r="H6" s="424"/>
      <c r="I6" s="424"/>
    </row>
    <row r="7" spans="3:9" ht="16.5" customHeight="1">
      <c r="C7" s="560"/>
      <c r="D7" s="560"/>
      <c r="E7" s="560"/>
      <c r="F7" s="563" t="s">
        <v>267</v>
      </c>
      <c r="G7" s="560"/>
      <c r="H7" s="424"/>
      <c r="I7" s="424"/>
    </row>
    <row r="8" spans="2:6" s="538" customFormat="1" ht="36.75" customHeight="1">
      <c r="B8" s="558" t="s">
        <v>496</v>
      </c>
      <c r="C8" s="558" t="s">
        <v>274</v>
      </c>
      <c r="D8" s="558" t="s">
        <v>497</v>
      </c>
      <c r="E8" s="558" t="s">
        <v>498</v>
      </c>
      <c r="F8" s="558" t="s">
        <v>499</v>
      </c>
    </row>
    <row r="9" spans="2:6" s="538" customFormat="1" ht="12.75">
      <c r="B9" s="558">
        <v>2</v>
      </c>
      <c r="C9" s="558">
        <v>3</v>
      </c>
      <c r="D9" s="558">
        <v>4</v>
      </c>
      <c r="E9" s="558">
        <v>5</v>
      </c>
      <c r="F9" s="558">
        <v>6</v>
      </c>
    </row>
    <row r="10" spans="2:9" ht="25.5">
      <c r="B10" s="1075" t="s">
        <v>47</v>
      </c>
      <c r="C10" s="1076" t="s">
        <v>615</v>
      </c>
      <c r="D10" s="1077">
        <v>38204079</v>
      </c>
      <c r="E10" s="1077"/>
      <c r="F10" s="1077">
        <f>D10+E10</f>
        <v>38204079</v>
      </c>
      <c r="G10" s="1079"/>
      <c r="H10" s="1079"/>
      <c r="I10" s="1079"/>
    </row>
    <row r="11" spans="2:9" ht="25.5">
      <c r="B11" s="1075" t="s">
        <v>48</v>
      </c>
      <c r="C11" s="1076" t="s">
        <v>616</v>
      </c>
      <c r="D11" s="1077">
        <v>1093768567</v>
      </c>
      <c r="E11" s="1077">
        <v>-1093768567</v>
      </c>
      <c r="F11" s="1077">
        <f>D11+E11</f>
        <v>0</v>
      </c>
      <c r="G11" s="1079"/>
      <c r="H11" s="1079"/>
      <c r="I11" s="1079"/>
    </row>
    <row r="12" spans="2:9" ht="25.5">
      <c r="B12" s="1075" t="s">
        <v>520</v>
      </c>
      <c r="C12" s="1076" t="s">
        <v>957</v>
      </c>
      <c r="D12" s="1077">
        <v>1131972646</v>
      </c>
      <c r="E12" s="1077"/>
      <c r="F12" s="1077">
        <f>D12+E12</f>
        <v>1131972646</v>
      </c>
      <c r="G12" s="1079"/>
      <c r="H12" s="1079"/>
      <c r="I12" s="1079"/>
    </row>
    <row r="13" spans="2:9" ht="24" customHeight="1">
      <c r="B13" s="1072" t="s">
        <v>50</v>
      </c>
      <c r="C13" s="1073" t="s">
        <v>958</v>
      </c>
      <c r="D13" s="1074">
        <v>1131972646</v>
      </c>
      <c r="E13" s="1074">
        <v>-1093768567</v>
      </c>
      <c r="F13" s="754">
        <f>D13+E13</f>
        <v>38204079</v>
      </c>
      <c r="G13" s="1080"/>
      <c r="H13" s="1080"/>
      <c r="I13" s="1080"/>
    </row>
  </sheetData>
  <sheetProtection/>
  <mergeCells count="2">
    <mergeCell ref="D1:F1"/>
    <mergeCell ref="C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B1:I15"/>
  <sheetViews>
    <sheetView zoomScalePageLayoutView="0" workbookViewId="0" topLeftCell="A1">
      <selection activeCell="E13" sqref="E13"/>
    </sheetView>
  </sheetViews>
  <sheetFormatPr defaultColWidth="9.00390625" defaultRowHeight="12.75"/>
  <cols>
    <col min="2" max="2" width="8.125" style="0" customWidth="1"/>
    <col min="3" max="3" width="49.00390625" style="0" customWidth="1"/>
    <col min="4" max="4" width="16.375" style="0" customWidth="1"/>
    <col min="5" max="5" width="16.875" style="0" customWidth="1"/>
    <col min="6" max="6" width="15.00390625" style="0" customWidth="1"/>
  </cols>
  <sheetData>
    <row r="1" spans="3:9" ht="12.75">
      <c r="C1" s="423" t="s">
        <v>675</v>
      </c>
      <c r="D1" s="1415" t="str">
        <f>'E.mérleg'!C1</f>
        <v>sz. melléklet a     /2024. (V.  .) önkormányzati rendelethez</v>
      </c>
      <c r="E1" s="1415"/>
      <c r="F1" s="1415"/>
      <c r="G1" s="424"/>
      <c r="H1" s="424"/>
      <c r="I1" s="424"/>
    </row>
    <row r="2" spans="3:9" ht="12.75">
      <c r="C2" s="424"/>
      <c r="D2" s="424"/>
      <c r="E2" s="424"/>
      <c r="F2" s="424"/>
      <c r="G2" s="424"/>
      <c r="H2" s="424"/>
      <c r="I2" s="424"/>
    </row>
    <row r="3" spans="3:9" ht="12.75">
      <c r="C3" s="424"/>
      <c r="D3" s="424"/>
      <c r="E3" s="424"/>
      <c r="F3" s="424"/>
      <c r="G3" s="424"/>
      <c r="H3" s="424"/>
      <c r="I3" s="424"/>
    </row>
    <row r="4" spans="3:9" ht="16.5" customHeight="1">
      <c r="C4" s="1413" t="s">
        <v>1324</v>
      </c>
      <c r="D4" s="1413"/>
      <c r="E4" s="1413"/>
      <c r="F4" s="1413"/>
      <c r="G4" s="1413"/>
      <c r="H4" s="424"/>
      <c r="I4" s="424"/>
    </row>
    <row r="7" ht="12.75">
      <c r="F7" s="559" t="s">
        <v>267</v>
      </c>
    </row>
    <row r="8" spans="2:6" s="538" customFormat="1" ht="25.5">
      <c r="B8" s="558" t="s">
        <v>496</v>
      </c>
      <c r="C8" s="558" t="s">
        <v>274</v>
      </c>
      <c r="D8" s="558" t="s">
        <v>497</v>
      </c>
      <c r="E8" s="558" t="s">
        <v>498</v>
      </c>
      <c r="F8" s="558" t="s">
        <v>499</v>
      </c>
    </row>
    <row r="9" spans="2:6" s="538" customFormat="1" ht="12.75">
      <c r="B9" s="558">
        <v>2</v>
      </c>
      <c r="C9" s="558">
        <v>3</v>
      </c>
      <c r="D9" s="558">
        <v>4</v>
      </c>
      <c r="E9" s="558">
        <v>5</v>
      </c>
      <c r="F9" s="558">
        <v>6</v>
      </c>
    </row>
    <row r="10" spans="2:6" ht="15" customHeight="1">
      <c r="B10" s="1075" t="s">
        <v>43</v>
      </c>
      <c r="C10" s="1076" t="s">
        <v>617</v>
      </c>
      <c r="D10" s="1077">
        <v>3090560001</v>
      </c>
      <c r="E10" s="741">
        <v>0</v>
      </c>
      <c r="F10" s="1077">
        <v>3090560001</v>
      </c>
    </row>
    <row r="11" spans="2:6" ht="15" customHeight="1">
      <c r="B11" s="1075" t="s">
        <v>108</v>
      </c>
      <c r="C11" s="1076" t="s">
        <v>959</v>
      </c>
      <c r="D11" s="1077">
        <v>3090560001</v>
      </c>
      <c r="E11" s="741">
        <v>0</v>
      </c>
      <c r="F11" s="1077">
        <v>3090560001</v>
      </c>
    </row>
    <row r="12" spans="2:6" ht="15" customHeight="1">
      <c r="B12" s="1075" t="s">
        <v>44</v>
      </c>
      <c r="C12" s="1076" t="s">
        <v>618</v>
      </c>
      <c r="D12" s="1077">
        <v>43500865</v>
      </c>
      <c r="E12" s="741">
        <v>0</v>
      </c>
      <c r="F12" s="1077">
        <v>43500865</v>
      </c>
    </row>
    <row r="13" spans="2:6" ht="15" customHeight="1">
      <c r="B13" s="1075" t="s">
        <v>110</v>
      </c>
      <c r="C13" s="1076" t="s">
        <v>619</v>
      </c>
      <c r="D13" s="1077">
        <v>1093768567</v>
      </c>
      <c r="E13" s="1077">
        <v>-1093768567</v>
      </c>
      <c r="F13" s="1077">
        <v>0</v>
      </c>
    </row>
    <row r="14" spans="2:6" ht="15" customHeight="1">
      <c r="B14" s="1075" t="s">
        <v>515</v>
      </c>
      <c r="C14" s="1076" t="s">
        <v>960</v>
      </c>
      <c r="D14" s="1077">
        <v>4227829433</v>
      </c>
      <c r="E14" s="741">
        <f>E13</f>
        <v>-1093768567</v>
      </c>
      <c r="F14" s="1077">
        <f>D14+E14</f>
        <v>3134060866</v>
      </c>
    </row>
    <row r="15" spans="2:6" ht="15" customHeight="1">
      <c r="B15" s="1072" t="s">
        <v>526</v>
      </c>
      <c r="C15" s="1073" t="s">
        <v>961</v>
      </c>
      <c r="D15" s="1074">
        <v>4227829433</v>
      </c>
      <c r="E15" s="742">
        <f>E14</f>
        <v>-1093768567</v>
      </c>
      <c r="F15" s="1074">
        <f>D15+E15</f>
        <v>3134060866</v>
      </c>
    </row>
  </sheetData>
  <sheetProtection/>
  <mergeCells count="2">
    <mergeCell ref="D1:F1"/>
    <mergeCell ref="C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6"/>
  <sheetViews>
    <sheetView zoomScalePageLayoutView="0" workbookViewId="0" topLeftCell="A91">
      <selection activeCell="A10" sqref="A10:E106"/>
    </sheetView>
  </sheetViews>
  <sheetFormatPr defaultColWidth="9.00390625" defaultRowHeight="12.75"/>
  <cols>
    <col min="1" max="1" width="8.125" style="0" customWidth="1"/>
    <col min="2" max="2" width="67.00390625" style="0" customWidth="1"/>
    <col min="3" max="3" width="17.125" style="0" customWidth="1"/>
    <col min="4" max="4" width="20.125" style="0" customWidth="1"/>
    <col min="5" max="5" width="17.75390625" style="0" customWidth="1"/>
  </cols>
  <sheetData>
    <row r="1" spans="2:8" ht="12.75">
      <c r="B1" s="423" t="s">
        <v>676</v>
      </c>
      <c r="C1" s="423" t="str">
        <f>'E.mérleg'!C1</f>
        <v>sz. melléklet a     /2024. (V.  .) önkormányzati rendelethez</v>
      </c>
      <c r="D1" s="424"/>
      <c r="E1" s="424"/>
      <c r="F1" s="424"/>
      <c r="G1" s="424"/>
      <c r="H1" s="424"/>
    </row>
    <row r="2" spans="2:8" ht="12.75">
      <c r="B2" s="424"/>
      <c r="C2" s="424"/>
      <c r="D2" s="424"/>
      <c r="E2" s="424"/>
      <c r="F2" s="424"/>
      <c r="G2" s="424"/>
      <c r="H2" s="424"/>
    </row>
    <row r="3" spans="2:8" ht="12.75">
      <c r="B3" s="424"/>
      <c r="C3" s="424"/>
      <c r="D3" s="424"/>
      <c r="E3" s="424"/>
      <c r="F3" s="424"/>
      <c r="G3" s="424"/>
      <c r="H3" s="424"/>
    </row>
    <row r="4" spans="2:8" ht="16.5" customHeight="1">
      <c r="B4" s="1413" t="s">
        <v>1325</v>
      </c>
      <c r="C4" s="1414"/>
      <c r="D4" s="1414"/>
      <c r="E4" s="1414"/>
      <c r="F4" s="1414"/>
      <c r="G4" s="424"/>
      <c r="H4" s="424"/>
    </row>
    <row r="5" spans="2:8" ht="16.5" customHeight="1">
      <c r="B5" s="560"/>
      <c r="C5" s="561"/>
      <c r="D5" s="561"/>
      <c r="E5" s="561"/>
      <c r="F5" s="561"/>
      <c r="G5" s="424"/>
      <c r="H5" s="424"/>
    </row>
    <row r="6" spans="2:6" s="424" customFormat="1" ht="16.5" customHeight="1">
      <c r="B6" s="560"/>
      <c r="C6" s="561"/>
      <c r="D6" s="561"/>
      <c r="E6" s="561"/>
      <c r="F6" s="561"/>
    </row>
    <row r="7" spans="2:6" s="424" customFormat="1" ht="16.5" customHeight="1">
      <c r="B7" s="560"/>
      <c r="C7" s="561"/>
      <c r="D7" s="561"/>
      <c r="E7" s="557" t="s">
        <v>267</v>
      </c>
      <c r="F7" s="561"/>
    </row>
    <row r="8" spans="1:5" s="564" customFormat="1" ht="25.5">
      <c r="A8" s="558" t="s">
        <v>496</v>
      </c>
      <c r="B8" s="558" t="s">
        <v>274</v>
      </c>
      <c r="C8" s="558" t="s">
        <v>497</v>
      </c>
      <c r="D8" s="558" t="s">
        <v>498</v>
      </c>
      <c r="E8" s="558" t="s">
        <v>499</v>
      </c>
    </row>
    <row r="9" spans="1:5" s="564" customFormat="1" ht="15.75">
      <c r="A9" s="562">
        <v>1</v>
      </c>
      <c r="B9" s="562">
        <v>2</v>
      </c>
      <c r="C9" s="562">
        <v>3</v>
      </c>
      <c r="D9" s="562">
        <v>4</v>
      </c>
      <c r="E9" s="562">
        <v>5</v>
      </c>
    </row>
    <row r="10" spans="1:5" ht="12.75">
      <c r="A10" s="748" t="s">
        <v>33</v>
      </c>
      <c r="B10" s="749" t="s">
        <v>978</v>
      </c>
      <c r="C10" s="750">
        <v>26735199</v>
      </c>
      <c r="D10" s="741">
        <v>0</v>
      </c>
      <c r="E10" s="750">
        <v>26735199</v>
      </c>
    </row>
    <row r="11" spans="1:5" ht="12.75">
      <c r="A11" s="751" t="s">
        <v>36</v>
      </c>
      <c r="B11" s="752" t="s">
        <v>620</v>
      </c>
      <c r="C11" s="753">
        <v>26735199</v>
      </c>
      <c r="D11" s="741">
        <v>0</v>
      </c>
      <c r="E11" s="753">
        <v>26735199</v>
      </c>
    </row>
    <row r="12" spans="1:5" ht="12.75">
      <c r="A12" s="748" t="s">
        <v>37</v>
      </c>
      <c r="B12" s="749" t="s">
        <v>979</v>
      </c>
      <c r="C12" s="750">
        <v>5974618896</v>
      </c>
      <c r="D12" s="741">
        <v>0</v>
      </c>
      <c r="E12" s="750">
        <v>5974618896</v>
      </c>
    </row>
    <row r="13" spans="1:5" ht="12.75">
      <c r="A13" s="748" t="s">
        <v>38</v>
      </c>
      <c r="B13" s="749" t="s">
        <v>980</v>
      </c>
      <c r="C13" s="750">
        <v>79638240</v>
      </c>
      <c r="D13" s="742">
        <v>0</v>
      </c>
      <c r="E13" s="750">
        <v>79638240</v>
      </c>
    </row>
    <row r="14" spans="1:5" ht="12.75">
      <c r="A14" s="748" t="s">
        <v>40</v>
      </c>
      <c r="B14" s="749" t="s">
        <v>981</v>
      </c>
      <c r="C14" s="750">
        <v>1169911765</v>
      </c>
      <c r="D14" s="741">
        <v>0</v>
      </c>
      <c r="E14" s="750">
        <v>1169911765</v>
      </c>
    </row>
    <row r="15" spans="1:5" ht="12.75">
      <c r="A15" s="751" t="s">
        <v>42</v>
      </c>
      <c r="B15" s="752" t="s">
        <v>621</v>
      </c>
      <c r="C15" s="753">
        <v>7224168901</v>
      </c>
      <c r="D15" s="742">
        <v>0</v>
      </c>
      <c r="E15" s="753">
        <v>7224168901</v>
      </c>
    </row>
    <row r="16" spans="1:5" ht="12.75">
      <c r="A16" s="748" t="s">
        <v>43</v>
      </c>
      <c r="B16" s="749" t="s">
        <v>982</v>
      </c>
      <c r="C16" s="750">
        <v>6012792</v>
      </c>
      <c r="D16" s="741">
        <v>0</v>
      </c>
      <c r="E16" s="750">
        <v>6012792</v>
      </c>
    </row>
    <row r="17" spans="1:5" ht="12.75">
      <c r="A17" s="748" t="s">
        <v>110</v>
      </c>
      <c r="B17" s="749" t="s">
        <v>983</v>
      </c>
      <c r="C17" s="750">
        <v>6012792</v>
      </c>
      <c r="D17" s="741">
        <v>0</v>
      </c>
      <c r="E17" s="750">
        <v>6012792</v>
      </c>
    </row>
    <row r="18" spans="1:5" ht="12.75">
      <c r="A18" s="751" t="s">
        <v>515</v>
      </c>
      <c r="B18" s="752" t="s">
        <v>622</v>
      </c>
      <c r="C18" s="753">
        <v>6012792</v>
      </c>
      <c r="D18" s="742">
        <v>0</v>
      </c>
      <c r="E18" s="753">
        <v>6012792</v>
      </c>
    </row>
    <row r="19" spans="1:5" ht="12.75">
      <c r="A19" s="751" t="s">
        <v>524</v>
      </c>
      <c r="B19" s="752" t="s">
        <v>623</v>
      </c>
      <c r="C19" s="753">
        <v>7256916892</v>
      </c>
      <c r="D19" s="741">
        <v>0</v>
      </c>
      <c r="E19" s="753">
        <v>7256916892</v>
      </c>
    </row>
    <row r="20" spans="1:5" ht="12.75">
      <c r="A20" s="748" t="s">
        <v>641</v>
      </c>
      <c r="B20" s="749" t="s">
        <v>984</v>
      </c>
      <c r="C20" s="750">
        <v>22232624</v>
      </c>
      <c r="D20" s="741">
        <v>0</v>
      </c>
      <c r="E20" s="750">
        <v>22232624</v>
      </c>
    </row>
    <row r="21" spans="1:5" ht="12.75">
      <c r="A21" s="751" t="s">
        <v>534</v>
      </c>
      <c r="B21" s="752" t="s">
        <v>624</v>
      </c>
      <c r="C21" s="753">
        <v>22232624</v>
      </c>
      <c r="D21" s="741">
        <v>0</v>
      </c>
      <c r="E21" s="753">
        <v>22232624</v>
      </c>
    </row>
    <row r="22" spans="1:5" ht="12.75">
      <c r="A22" s="751" t="s">
        <v>548</v>
      </c>
      <c r="B22" s="752" t="s">
        <v>625</v>
      </c>
      <c r="C22" s="753">
        <v>22232624</v>
      </c>
      <c r="D22" s="742">
        <v>0</v>
      </c>
      <c r="E22" s="753">
        <v>22232624</v>
      </c>
    </row>
    <row r="23" spans="1:5" ht="12.75">
      <c r="A23" s="748" t="s">
        <v>552</v>
      </c>
      <c r="B23" s="749" t="s">
        <v>985</v>
      </c>
      <c r="C23" s="750">
        <v>656670</v>
      </c>
      <c r="D23" s="742">
        <v>0</v>
      </c>
      <c r="E23" s="750">
        <v>656670</v>
      </c>
    </row>
    <row r="24" spans="1:5" ht="12.75">
      <c r="A24" s="748" t="s">
        <v>554</v>
      </c>
      <c r="B24" s="749" t="s">
        <v>986</v>
      </c>
      <c r="C24" s="750">
        <v>616541</v>
      </c>
      <c r="D24" s="742">
        <v>0</v>
      </c>
      <c r="E24" s="750">
        <v>616541</v>
      </c>
    </row>
    <row r="25" spans="1:5" ht="12.75">
      <c r="A25" s="751" t="s">
        <v>987</v>
      </c>
      <c r="B25" s="752" t="s">
        <v>626</v>
      </c>
      <c r="C25" s="753">
        <v>1273211</v>
      </c>
      <c r="D25" s="742">
        <v>0</v>
      </c>
      <c r="E25" s="753">
        <v>1273211</v>
      </c>
    </row>
    <row r="26" spans="1:5" ht="12.75">
      <c r="A26" s="748" t="s">
        <v>988</v>
      </c>
      <c r="B26" s="749" t="s">
        <v>989</v>
      </c>
      <c r="C26" s="750">
        <v>2350163494</v>
      </c>
      <c r="D26" s="741">
        <v>0</v>
      </c>
      <c r="E26" s="750">
        <v>2350163494</v>
      </c>
    </row>
    <row r="27" spans="1:5" ht="12.75">
      <c r="A27" s="748" t="s">
        <v>557</v>
      </c>
      <c r="B27" s="749" t="s">
        <v>990</v>
      </c>
      <c r="C27" s="750">
        <v>768787966</v>
      </c>
      <c r="D27" s="741">
        <v>0</v>
      </c>
      <c r="E27" s="750">
        <v>768787966</v>
      </c>
    </row>
    <row r="28" spans="1:5" ht="12.75">
      <c r="A28" s="751" t="s">
        <v>991</v>
      </c>
      <c r="B28" s="752" t="s">
        <v>992</v>
      </c>
      <c r="C28" s="753">
        <v>3118951460</v>
      </c>
      <c r="D28" s="741">
        <v>0</v>
      </c>
      <c r="E28" s="753">
        <v>3118951460</v>
      </c>
    </row>
    <row r="29" spans="1:5" ht="12.75">
      <c r="A29" s="748" t="s">
        <v>993</v>
      </c>
      <c r="B29" s="749" t="s">
        <v>994</v>
      </c>
      <c r="C29" s="750">
        <v>11134553</v>
      </c>
      <c r="D29" s="742">
        <v>0</v>
      </c>
      <c r="E29" s="750">
        <v>11134553</v>
      </c>
    </row>
    <row r="30" spans="1:5" ht="12.75">
      <c r="A30" s="751" t="s">
        <v>558</v>
      </c>
      <c r="B30" s="752" t="s">
        <v>995</v>
      </c>
      <c r="C30" s="753">
        <v>11134553</v>
      </c>
      <c r="D30" s="741">
        <v>0</v>
      </c>
      <c r="E30" s="753">
        <v>11134553</v>
      </c>
    </row>
    <row r="31" spans="1:5" ht="12.75">
      <c r="A31" s="751" t="s">
        <v>560</v>
      </c>
      <c r="B31" s="752" t="s">
        <v>627</v>
      </c>
      <c r="C31" s="753">
        <v>3131359224</v>
      </c>
      <c r="D31" s="741">
        <v>0</v>
      </c>
      <c r="E31" s="753">
        <v>3131359224</v>
      </c>
    </row>
    <row r="32" spans="1:5" ht="25.5">
      <c r="A32" s="748" t="s">
        <v>997</v>
      </c>
      <c r="B32" s="749" t="s">
        <v>998</v>
      </c>
      <c r="C32" s="750">
        <v>10470873</v>
      </c>
      <c r="D32" s="741">
        <v>0</v>
      </c>
      <c r="E32" s="750">
        <v>10470873</v>
      </c>
    </row>
    <row r="33" spans="1:5" ht="12.75">
      <c r="A33" s="748" t="s">
        <v>999</v>
      </c>
      <c r="B33" s="749" t="s">
        <v>1000</v>
      </c>
      <c r="C33" s="750">
        <v>1925031</v>
      </c>
      <c r="D33" s="742">
        <v>0</v>
      </c>
      <c r="E33" s="750">
        <v>1925031</v>
      </c>
    </row>
    <row r="34" spans="1:5" ht="25.5">
      <c r="A34" s="748" t="s">
        <v>219</v>
      </c>
      <c r="B34" s="749" t="s">
        <v>1001</v>
      </c>
      <c r="C34" s="750">
        <v>7061147</v>
      </c>
      <c r="D34" s="742">
        <v>0</v>
      </c>
      <c r="E34" s="750">
        <v>7061147</v>
      </c>
    </row>
    <row r="35" spans="1:5" ht="25.5">
      <c r="A35" s="748" t="s">
        <v>809</v>
      </c>
      <c r="B35" s="749" t="s">
        <v>1002</v>
      </c>
      <c r="C35" s="750">
        <v>1484695</v>
      </c>
      <c r="D35" s="742">
        <v>0</v>
      </c>
      <c r="E35" s="750">
        <v>1484695</v>
      </c>
    </row>
    <row r="36" spans="1:5" s="424" customFormat="1" ht="12.75" customHeight="1">
      <c r="A36" s="748" t="s">
        <v>1003</v>
      </c>
      <c r="B36" s="749" t="s">
        <v>1004</v>
      </c>
      <c r="C36" s="750">
        <v>15862264</v>
      </c>
      <c r="D36" s="755"/>
      <c r="E36" s="750">
        <v>15862264</v>
      </c>
    </row>
    <row r="37" spans="1:5" s="424" customFormat="1" ht="12.75" customHeight="1">
      <c r="A37" s="748" t="s">
        <v>1005</v>
      </c>
      <c r="B37" s="749" t="s">
        <v>1006</v>
      </c>
      <c r="C37" s="750">
        <v>4161853</v>
      </c>
      <c r="D37" s="755"/>
      <c r="E37" s="750">
        <v>4161853</v>
      </c>
    </row>
    <row r="38" spans="1:5" ht="12.75">
      <c r="A38" s="748" t="s">
        <v>811</v>
      </c>
      <c r="B38" s="749" t="s">
        <v>1007</v>
      </c>
      <c r="C38" s="750">
        <v>2376933</v>
      </c>
      <c r="D38" s="683"/>
      <c r="E38" s="750">
        <v>2376933</v>
      </c>
    </row>
    <row r="39" spans="1:5" ht="12.75">
      <c r="A39" s="748" t="s">
        <v>1008</v>
      </c>
      <c r="B39" s="749" t="s">
        <v>1009</v>
      </c>
      <c r="C39" s="750">
        <v>6238376</v>
      </c>
      <c r="D39" s="683"/>
      <c r="E39" s="750">
        <v>6238376</v>
      </c>
    </row>
    <row r="40" spans="1:5" ht="25.5">
      <c r="A40" s="748" t="s">
        <v>947</v>
      </c>
      <c r="B40" s="749" t="s">
        <v>1010</v>
      </c>
      <c r="C40" s="750">
        <v>2640619</v>
      </c>
      <c r="D40" s="683"/>
      <c r="E40" s="750">
        <v>2640619</v>
      </c>
    </row>
    <row r="41" spans="1:5" ht="25.5">
      <c r="A41" s="748" t="s">
        <v>1011</v>
      </c>
      <c r="B41" s="749" t="s">
        <v>1012</v>
      </c>
      <c r="C41" s="750">
        <v>78000</v>
      </c>
      <c r="D41" s="683"/>
      <c r="E41" s="750">
        <v>78000</v>
      </c>
    </row>
    <row r="42" spans="1:5" ht="25.5">
      <c r="A42" s="748" t="s">
        <v>1013</v>
      </c>
      <c r="B42" s="749" t="s">
        <v>1014</v>
      </c>
      <c r="C42" s="750">
        <v>366483</v>
      </c>
      <c r="D42" s="683"/>
      <c r="E42" s="750">
        <v>366483</v>
      </c>
    </row>
    <row r="43" spans="1:5" ht="25.5">
      <c r="A43" s="748" t="s">
        <v>812</v>
      </c>
      <c r="B43" s="749" t="s">
        <v>1015</v>
      </c>
      <c r="C43" s="750">
        <v>0</v>
      </c>
      <c r="D43" s="683"/>
      <c r="E43" s="750">
        <v>0</v>
      </c>
    </row>
    <row r="44" spans="1:5" ht="25.5">
      <c r="A44" s="748" t="s">
        <v>1592</v>
      </c>
      <c r="B44" s="749" t="s">
        <v>1016</v>
      </c>
      <c r="C44" s="750">
        <v>0</v>
      </c>
      <c r="D44" s="683"/>
      <c r="E44" s="750">
        <v>0</v>
      </c>
    </row>
    <row r="45" spans="1:5" ht="25.5">
      <c r="A45" s="748" t="s">
        <v>1017</v>
      </c>
      <c r="B45" s="749" t="s">
        <v>1018</v>
      </c>
      <c r="C45" s="750">
        <v>60525</v>
      </c>
      <c r="D45" s="683"/>
      <c r="E45" s="750">
        <v>60525</v>
      </c>
    </row>
    <row r="46" spans="1:5" ht="25.5">
      <c r="A46" s="748" t="s">
        <v>1021</v>
      </c>
      <c r="B46" s="749" t="s">
        <v>1022</v>
      </c>
      <c r="C46" s="750">
        <v>22095519</v>
      </c>
      <c r="D46" s="683"/>
      <c r="E46" s="750">
        <v>22095519</v>
      </c>
    </row>
    <row r="47" spans="1:5" ht="38.25">
      <c r="A47" s="748" t="s">
        <v>1023</v>
      </c>
      <c r="B47" s="749" t="s">
        <v>1024</v>
      </c>
      <c r="C47" s="750">
        <v>22095519</v>
      </c>
      <c r="D47" s="683"/>
      <c r="E47" s="750">
        <v>22095519</v>
      </c>
    </row>
    <row r="48" spans="1:5" ht="12.75">
      <c r="A48" s="751" t="s">
        <v>1025</v>
      </c>
      <c r="B48" s="752" t="s">
        <v>628</v>
      </c>
      <c r="C48" s="753">
        <v>48489181</v>
      </c>
      <c r="D48" s="683"/>
      <c r="E48" s="753">
        <v>48489181</v>
      </c>
    </row>
    <row r="49" spans="1:5" ht="25.5">
      <c r="A49" s="748" t="s">
        <v>1026</v>
      </c>
      <c r="B49" s="749" t="s">
        <v>1027</v>
      </c>
      <c r="C49" s="750">
        <v>154403408</v>
      </c>
      <c r="D49" s="683"/>
      <c r="E49" s="750">
        <v>154403408</v>
      </c>
    </row>
    <row r="50" spans="1:5" ht="25.5">
      <c r="A50" s="748" t="s">
        <v>1028</v>
      </c>
      <c r="B50" s="749" t="s">
        <v>1029</v>
      </c>
      <c r="C50" s="750">
        <v>235172</v>
      </c>
      <c r="D50" s="683"/>
      <c r="E50" s="750">
        <v>235172</v>
      </c>
    </row>
    <row r="51" spans="1:5" ht="25.5">
      <c r="A51" s="748" t="s">
        <v>1030</v>
      </c>
      <c r="B51" s="749" t="s">
        <v>1031</v>
      </c>
      <c r="C51" s="750">
        <v>154120064</v>
      </c>
      <c r="D51" s="683"/>
      <c r="E51" s="750">
        <v>154120064</v>
      </c>
    </row>
    <row r="52" spans="1:5" ht="25.5">
      <c r="A52" s="748" t="s">
        <v>1032</v>
      </c>
      <c r="B52" s="749" t="s">
        <v>1033</v>
      </c>
      <c r="C52" s="750">
        <v>48172</v>
      </c>
      <c r="D52" s="683"/>
      <c r="E52" s="750">
        <v>48172</v>
      </c>
    </row>
    <row r="53" spans="1:5" ht="25.5">
      <c r="A53" s="748" t="s">
        <v>1034</v>
      </c>
      <c r="B53" s="749" t="s">
        <v>1035</v>
      </c>
      <c r="C53" s="750">
        <v>5807625</v>
      </c>
      <c r="D53" s="683"/>
      <c r="E53" s="750">
        <v>5807625</v>
      </c>
    </row>
    <row r="54" spans="1:5" ht="38.25">
      <c r="A54" s="748" t="s">
        <v>596</v>
      </c>
      <c r="B54" s="749" t="s">
        <v>1036</v>
      </c>
      <c r="C54" s="750">
        <v>2463121</v>
      </c>
      <c r="D54" s="683"/>
      <c r="E54" s="750">
        <v>2463121</v>
      </c>
    </row>
    <row r="55" spans="1:5" ht="12.75">
      <c r="A55" s="748" t="s">
        <v>1038</v>
      </c>
      <c r="B55" s="749" t="s">
        <v>1039</v>
      </c>
      <c r="C55" s="750">
        <v>2109690</v>
      </c>
      <c r="D55" s="683"/>
      <c r="E55" s="750">
        <v>2109690</v>
      </c>
    </row>
    <row r="56" spans="1:5" ht="25.5">
      <c r="A56" s="748" t="s">
        <v>1040</v>
      </c>
      <c r="B56" s="749" t="s">
        <v>1041</v>
      </c>
      <c r="C56" s="750">
        <v>1234814</v>
      </c>
      <c r="D56" s="683"/>
      <c r="E56" s="750">
        <v>1234814</v>
      </c>
    </row>
    <row r="57" spans="1:5" ht="25.5">
      <c r="A57" s="748" t="s">
        <v>565</v>
      </c>
      <c r="B57" s="749" t="s">
        <v>1042</v>
      </c>
      <c r="C57" s="750">
        <v>0</v>
      </c>
      <c r="D57" s="683"/>
      <c r="E57" s="750">
        <v>0</v>
      </c>
    </row>
    <row r="58" spans="1:5" ht="25.5">
      <c r="A58" s="748" t="s">
        <v>1593</v>
      </c>
      <c r="B58" s="749" t="s">
        <v>1043</v>
      </c>
      <c r="C58" s="750">
        <v>3150000</v>
      </c>
      <c r="D58" s="683"/>
      <c r="E58" s="750">
        <v>3150000</v>
      </c>
    </row>
    <row r="59" spans="1:5" ht="38.25">
      <c r="A59" s="748" t="s">
        <v>1594</v>
      </c>
      <c r="B59" s="749" t="s">
        <v>1044</v>
      </c>
      <c r="C59" s="750">
        <v>3150000</v>
      </c>
      <c r="D59" s="683"/>
      <c r="E59" s="750">
        <v>3150000</v>
      </c>
    </row>
    <row r="60" spans="1:5" ht="12.75">
      <c r="A60" s="751" t="s">
        <v>1045</v>
      </c>
      <c r="B60" s="752" t="s">
        <v>629</v>
      </c>
      <c r="C60" s="753">
        <v>163361033</v>
      </c>
      <c r="D60" s="683"/>
      <c r="E60" s="753">
        <v>163361033</v>
      </c>
    </row>
    <row r="61" spans="1:5" ht="12.75">
      <c r="A61" s="748" t="s">
        <v>1046</v>
      </c>
      <c r="B61" s="749" t="s">
        <v>1047</v>
      </c>
      <c r="C61" s="750">
        <v>25862874</v>
      </c>
      <c r="D61" s="683"/>
      <c r="E61" s="750">
        <v>25862874</v>
      </c>
    </row>
    <row r="62" spans="1:5" ht="12.75">
      <c r="A62" s="748" t="s">
        <v>717</v>
      </c>
      <c r="B62" s="749" t="s">
        <v>1048</v>
      </c>
      <c r="C62" s="750">
        <v>25480334</v>
      </c>
      <c r="D62" s="683"/>
      <c r="E62" s="750">
        <v>25480334</v>
      </c>
    </row>
    <row r="63" spans="1:5" ht="12.75">
      <c r="A63" s="748" t="s">
        <v>1049</v>
      </c>
      <c r="B63" s="749" t="s">
        <v>1050</v>
      </c>
      <c r="C63" s="750">
        <v>250000</v>
      </c>
      <c r="D63" s="683"/>
      <c r="E63" s="750">
        <v>250000</v>
      </c>
    </row>
    <row r="64" spans="1:5" ht="12.75">
      <c r="A64" s="748" t="s">
        <v>713</v>
      </c>
      <c r="B64" s="749" t="s">
        <v>1051</v>
      </c>
      <c r="C64" s="750">
        <v>80000</v>
      </c>
      <c r="D64" s="683"/>
      <c r="E64" s="750">
        <v>80000</v>
      </c>
    </row>
    <row r="65" spans="1:5" ht="12.75">
      <c r="A65" s="748" t="s">
        <v>803</v>
      </c>
      <c r="B65" s="749" t="s">
        <v>1052</v>
      </c>
      <c r="C65" s="750">
        <v>52540</v>
      </c>
      <c r="D65" s="683"/>
      <c r="E65" s="750">
        <v>52540</v>
      </c>
    </row>
    <row r="66" spans="1:5" ht="12.75">
      <c r="A66" s="748" t="s">
        <v>718</v>
      </c>
      <c r="B66" s="749" t="s">
        <v>1053</v>
      </c>
      <c r="C66" s="750">
        <v>500000</v>
      </c>
      <c r="D66" s="683"/>
      <c r="E66" s="750">
        <v>500000</v>
      </c>
    </row>
    <row r="67" spans="1:5" ht="25.5">
      <c r="A67" s="748" t="s">
        <v>569</v>
      </c>
      <c r="B67" s="749" t="s">
        <v>1054</v>
      </c>
      <c r="C67" s="750">
        <v>849095</v>
      </c>
      <c r="D67" s="683"/>
      <c r="E67" s="750">
        <v>849095</v>
      </c>
    </row>
    <row r="68" spans="1:5" ht="12.75">
      <c r="A68" s="751" t="s">
        <v>1055</v>
      </c>
      <c r="B68" s="752" t="s">
        <v>630</v>
      </c>
      <c r="C68" s="753">
        <v>27211969</v>
      </c>
      <c r="D68" s="683"/>
      <c r="E68" s="753">
        <v>27211969</v>
      </c>
    </row>
    <row r="69" spans="1:5" ht="12.75">
      <c r="A69" s="751" t="s">
        <v>1056</v>
      </c>
      <c r="B69" s="752" t="s">
        <v>631</v>
      </c>
      <c r="C69" s="753">
        <v>239062183</v>
      </c>
      <c r="D69" s="683"/>
      <c r="E69" s="753">
        <v>239062183</v>
      </c>
    </row>
    <row r="70" spans="1:5" ht="25.5">
      <c r="A70" s="748" t="s">
        <v>1057</v>
      </c>
      <c r="B70" s="749" t="s">
        <v>1058</v>
      </c>
      <c r="C70" s="750">
        <v>0</v>
      </c>
      <c r="D70" s="683"/>
      <c r="E70" s="750">
        <v>0</v>
      </c>
    </row>
    <row r="71" spans="1:5" ht="12.75">
      <c r="A71" s="748" t="s">
        <v>1059</v>
      </c>
      <c r="B71" s="749" t="s">
        <v>1060</v>
      </c>
      <c r="C71" s="750">
        <v>59070288</v>
      </c>
      <c r="D71" s="683"/>
      <c r="E71" s="750">
        <v>59070288</v>
      </c>
    </row>
    <row r="72" spans="1:5" ht="12.75">
      <c r="A72" s="751" t="s">
        <v>1062</v>
      </c>
      <c r="B72" s="752" t="s">
        <v>1063</v>
      </c>
      <c r="C72" s="753">
        <v>59070288</v>
      </c>
      <c r="D72" s="683"/>
      <c r="E72" s="753">
        <v>59070288</v>
      </c>
    </row>
    <row r="73" spans="1:5" ht="12.75">
      <c r="A73" s="748" t="s">
        <v>599</v>
      </c>
      <c r="B73" s="749" t="s">
        <v>1064</v>
      </c>
      <c r="C73" s="750">
        <v>-55967442</v>
      </c>
      <c r="D73" s="683"/>
      <c r="E73" s="750">
        <v>-55967442</v>
      </c>
    </row>
    <row r="74" spans="1:5" ht="12.75">
      <c r="A74" s="751" t="s">
        <v>1065</v>
      </c>
      <c r="B74" s="752" t="s">
        <v>1066</v>
      </c>
      <c r="C74" s="753">
        <v>-55967442</v>
      </c>
      <c r="D74" s="683"/>
      <c r="E74" s="753">
        <v>-55967442</v>
      </c>
    </row>
    <row r="75" spans="1:5" ht="12.75">
      <c r="A75" s="751" t="s">
        <v>1067</v>
      </c>
      <c r="B75" s="752" t="s">
        <v>1068</v>
      </c>
      <c r="C75" s="753">
        <v>3102846</v>
      </c>
      <c r="D75" s="683"/>
      <c r="E75" s="753">
        <v>3102846</v>
      </c>
    </row>
    <row r="76" spans="1:5" ht="12.75">
      <c r="A76" s="748" t="s">
        <v>1069</v>
      </c>
      <c r="B76" s="749" t="s">
        <v>1070</v>
      </c>
      <c r="C76" s="750">
        <v>1194972</v>
      </c>
      <c r="D76" s="683"/>
      <c r="E76" s="750">
        <v>1194972</v>
      </c>
    </row>
    <row r="77" spans="1:5" ht="12.75">
      <c r="A77" s="751" t="s">
        <v>570</v>
      </c>
      <c r="B77" s="752" t="s">
        <v>632</v>
      </c>
      <c r="C77" s="753">
        <v>1194972</v>
      </c>
      <c r="D77" s="683"/>
      <c r="E77" s="753">
        <v>1194972</v>
      </c>
    </row>
    <row r="78" spans="1:5" ht="12.75">
      <c r="A78" s="751" t="s">
        <v>714</v>
      </c>
      <c r="B78" s="752" t="s">
        <v>633</v>
      </c>
      <c r="C78" s="753">
        <v>10653868741</v>
      </c>
      <c r="D78" s="683"/>
      <c r="E78" s="753">
        <v>10653868741</v>
      </c>
    </row>
    <row r="79" spans="1:5" ht="12.75">
      <c r="A79" s="748" t="s">
        <v>804</v>
      </c>
      <c r="B79" s="749" t="s">
        <v>1071</v>
      </c>
      <c r="C79" s="750">
        <v>5713773261</v>
      </c>
      <c r="D79" s="683"/>
      <c r="E79" s="750">
        <v>5713773261</v>
      </c>
    </row>
    <row r="80" spans="1:5" ht="12.75">
      <c r="A80" s="748" t="s">
        <v>1072</v>
      </c>
      <c r="B80" s="749" t="s">
        <v>1073</v>
      </c>
      <c r="C80" s="750">
        <v>-255254468</v>
      </c>
      <c r="D80" s="683"/>
      <c r="E80" s="750">
        <v>-255254468</v>
      </c>
    </row>
    <row r="81" spans="1:5" ht="12.75">
      <c r="A81" s="748" t="s">
        <v>721</v>
      </c>
      <c r="B81" s="749" t="s">
        <v>1074</v>
      </c>
      <c r="C81" s="750">
        <v>309333275</v>
      </c>
      <c r="D81" s="683"/>
      <c r="E81" s="750">
        <v>309333275</v>
      </c>
    </row>
    <row r="82" spans="1:5" ht="12.75">
      <c r="A82" s="748" t="s">
        <v>967</v>
      </c>
      <c r="B82" s="749" t="s">
        <v>634</v>
      </c>
      <c r="C82" s="750">
        <v>-1269989791</v>
      </c>
      <c r="D82" s="683"/>
      <c r="E82" s="750">
        <v>-1269989791</v>
      </c>
    </row>
    <row r="83" spans="1:5" ht="12.75">
      <c r="A83" s="748" t="s">
        <v>723</v>
      </c>
      <c r="B83" s="749" t="s">
        <v>635</v>
      </c>
      <c r="C83" s="750">
        <v>-17082286</v>
      </c>
      <c r="D83" s="683"/>
      <c r="E83" s="750">
        <v>-17082286</v>
      </c>
    </row>
    <row r="84" spans="1:5" ht="12.75">
      <c r="A84" s="751" t="s">
        <v>724</v>
      </c>
      <c r="B84" s="752" t="s">
        <v>636</v>
      </c>
      <c r="C84" s="753">
        <v>4480779991</v>
      </c>
      <c r="D84" s="683"/>
      <c r="E84" s="753">
        <v>4480779991</v>
      </c>
    </row>
    <row r="85" spans="1:5" ht="12.75">
      <c r="A85" s="748" t="s">
        <v>601</v>
      </c>
      <c r="B85" s="749" t="s">
        <v>1075</v>
      </c>
      <c r="C85" s="750">
        <v>0</v>
      </c>
      <c r="D85" s="683"/>
      <c r="E85" s="750">
        <v>0</v>
      </c>
    </row>
    <row r="86" spans="1:5" ht="12.75">
      <c r="A86" s="748" t="s">
        <v>1076</v>
      </c>
      <c r="B86" s="749" t="s">
        <v>1077</v>
      </c>
      <c r="C86" s="750">
        <v>103474</v>
      </c>
      <c r="D86" s="683"/>
      <c r="E86" s="750">
        <v>103474</v>
      </c>
    </row>
    <row r="87" spans="1:5" ht="12.75">
      <c r="A87" s="748" t="s">
        <v>577</v>
      </c>
      <c r="B87" s="749" t="s">
        <v>1078</v>
      </c>
      <c r="C87" s="750">
        <v>0</v>
      </c>
      <c r="D87" s="683"/>
      <c r="E87" s="750">
        <v>0</v>
      </c>
    </row>
    <row r="88" spans="1:5" ht="12.75">
      <c r="A88" s="751" t="s">
        <v>972</v>
      </c>
      <c r="B88" s="752" t="s">
        <v>637</v>
      </c>
      <c r="C88" s="753">
        <v>103474</v>
      </c>
      <c r="D88" s="683"/>
      <c r="E88" s="753">
        <v>103474</v>
      </c>
    </row>
    <row r="89" spans="1:5" ht="12.75">
      <c r="A89" s="748" t="s">
        <v>1079</v>
      </c>
      <c r="B89" s="749" t="s">
        <v>1080</v>
      </c>
      <c r="C89" s="750">
        <v>35310592</v>
      </c>
      <c r="D89" s="683"/>
      <c r="E89" s="750">
        <v>35310592</v>
      </c>
    </row>
    <row r="90" spans="1:5" ht="25.5">
      <c r="A90" s="748" t="s">
        <v>915</v>
      </c>
      <c r="B90" s="749" t="s">
        <v>1081</v>
      </c>
      <c r="C90" s="750">
        <v>40977</v>
      </c>
      <c r="D90" s="683"/>
      <c r="E90" s="750">
        <v>40977</v>
      </c>
    </row>
    <row r="91" spans="1:5" ht="12.75">
      <c r="A91" s="748" t="s">
        <v>726</v>
      </c>
      <c r="B91" s="749" t="s">
        <v>1082</v>
      </c>
      <c r="C91" s="750">
        <v>16868139</v>
      </c>
      <c r="D91" s="683"/>
      <c r="E91" s="750">
        <v>16868139</v>
      </c>
    </row>
    <row r="92" spans="1:5" ht="25.5">
      <c r="A92" s="748" t="s">
        <v>1083</v>
      </c>
      <c r="B92" s="749" t="s">
        <v>1084</v>
      </c>
      <c r="C92" s="750">
        <v>43018516</v>
      </c>
      <c r="D92" s="683"/>
      <c r="E92" s="750">
        <v>43018516</v>
      </c>
    </row>
    <row r="93" spans="1:5" ht="25.5">
      <c r="A93" s="748" t="s">
        <v>1085</v>
      </c>
      <c r="B93" s="749" t="s">
        <v>1086</v>
      </c>
      <c r="C93" s="750">
        <v>43018516</v>
      </c>
      <c r="D93" s="683"/>
      <c r="E93" s="750">
        <v>43018516</v>
      </c>
    </row>
    <row r="94" spans="1:5" ht="12.75">
      <c r="A94" s="751" t="s">
        <v>1087</v>
      </c>
      <c r="B94" s="752" t="s">
        <v>638</v>
      </c>
      <c r="C94" s="753">
        <v>95238224</v>
      </c>
      <c r="D94" s="683"/>
      <c r="E94" s="753">
        <v>95238224</v>
      </c>
    </row>
    <row r="95" spans="1:5" ht="12.75">
      <c r="A95" s="748" t="s">
        <v>974</v>
      </c>
      <c r="B95" s="749" t="s">
        <v>1088</v>
      </c>
      <c r="C95" s="750">
        <v>60111745</v>
      </c>
      <c r="D95" s="683"/>
      <c r="E95" s="750">
        <v>60111745</v>
      </c>
    </row>
    <row r="96" spans="1:5" ht="12.75">
      <c r="A96" s="748" t="s">
        <v>1089</v>
      </c>
      <c r="B96" s="749" t="s">
        <v>1090</v>
      </c>
      <c r="C96" s="750">
        <v>45000</v>
      </c>
      <c r="D96" s="683"/>
      <c r="E96" s="750">
        <v>45000</v>
      </c>
    </row>
    <row r="97" spans="1:5" ht="12.75">
      <c r="A97" s="748" t="s">
        <v>1091</v>
      </c>
      <c r="B97" s="749" t="s">
        <v>1092</v>
      </c>
      <c r="C97" s="750">
        <v>430977</v>
      </c>
      <c r="D97" s="683"/>
      <c r="E97" s="750">
        <v>430977</v>
      </c>
    </row>
    <row r="98" spans="1:5" ht="25.5">
      <c r="A98" s="748" t="s">
        <v>1093</v>
      </c>
      <c r="B98" s="749" t="s">
        <v>1094</v>
      </c>
      <c r="C98" s="750">
        <v>0</v>
      </c>
      <c r="D98" s="683"/>
      <c r="E98" s="750">
        <v>0</v>
      </c>
    </row>
    <row r="99" spans="1:5" ht="12.75">
      <c r="A99" s="748" t="s">
        <v>1095</v>
      </c>
      <c r="B99" s="749" t="s">
        <v>1096</v>
      </c>
      <c r="C99" s="750">
        <v>28261885</v>
      </c>
      <c r="D99" s="683"/>
      <c r="E99" s="750">
        <v>28261885</v>
      </c>
    </row>
    <row r="100" spans="1:5" ht="12.75">
      <c r="A100" s="751" t="s">
        <v>613</v>
      </c>
      <c r="B100" s="752" t="s">
        <v>639</v>
      </c>
      <c r="C100" s="753">
        <v>88849607</v>
      </c>
      <c r="D100" s="683"/>
      <c r="E100" s="753">
        <v>88849607</v>
      </c>
    </row>
    <row r="101" spans="1:5" ht="12.75">
      <c r="A101" s="751" t="s">
        <v>971</v>
      </c>
      <c r="B101" s="752" t="s">
        <v>640</v>
      </c>
      <c r="C101" s="753">
        <v>184191305</v>
      </c>
      <c r="D101" s="683"/>
      <c r="E101" s="753">
        <v>184191305</v>
      </c>
    </row>
    <row r="102" spans="1:5" ht="12.75">
      <c r="A102" s="748" t="s">
        <v>1097</v>
      </c>
      <c r="B102" s="749" t="s">
        <v>1098</v>
      </c>
      <c r="C102" s="750">
        <v>844300</v>
      </c>
      <c r="D102" s="683"/>
      <c r="E102" s="750">
        <v>844300</v>
      </c>
    </row>
    <row r="103" spans="1:5" ht="12.75">
      <c r="A103" s="748" t="s">
        <v>917</v>
      </c>
      <c r="B103" s="749" t="s">
        <v>1099</v>
      </c>
      <c r="C103" s="750">
        <v>89344974</v>
      </c>
      <c r="D103" s="683"/>
      <c r="E103" s="750">
        <v>89344974</v>
      </c>
    </row>
    <row r="104" spans="1:5" ht="12.75">
      <c r="A104" s="748" t="s">
        <v>975</v>
      </c>
      <c r="B104" s="749" t="s">
        <v>1100</v>
      </c>
      <c r="C104" s="750">
        <v>5898708171</v>
      </c>
      <c r="D104" s="683"/>
      <c r="E104" s="750">
        <v>5898708171</v>
      </c>
    </row>
    <row r="105" spans="1:5" ht="12.75">
      <c r="A105" s="751" t="s">
        <v>1101</v>
      </c>
      <c r="B105" s="752" t="s">
        <v>642</v>
      </c>
      <c r="C105" s="753">
        <v>5988897445</v>
      </c>
      <c r="D105" s="683"/>
      <c r="E105" s="753">
        <v>5988897445</v>
      </c>
    </row>
    <row r="106" spans="1:5" ht="12.75">
      <c r="A106" s="751" t="s">
        <v>1102</v>
      </c>
      <c r="B106" s="752" t="s">
        <v>643</v>
      </c>
      <c r="C106" s="753">
        <v>10653868741</v>
      </c>
      <c r="D106" s="683"/>
      <c r="E106" s="753">
        <v>10653868741</v>
      </c>
    </row>
  </sheetData>
  <sheetProtection/>
  <mergeCells count="1">
    <mergeCell ref="B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9"/>
  <sheetViews>
    <sheetView zoomScalePageLayoutView="0" workbookViewId="0" topLeftCell="A20">
      <selection activeCell="I42" sqref="I42"/>
    </sheetView>
  </sheetViews>
  <sheetFormatPr defaultColWidth="9.00390625" defaultRowHeight="12.75"/>
  <cols>
    <col min="1" max="1" width="8.125" style="0" customWidth="1"/>
    <col min="2" max="2" width="50.875" style="0" customWidth="1"/>
    <col min="3" max="3" width="18.125" style="0" customWidth="1"/>
    <col min="4" max="4" width="18.00390625" style="0" customWidth="1"/>
    <col min="5" max="5" width="17.125" style="0" customWidth="1"/>
  </cols>
  <sheetData>
    <row r="1" spans="2:8" ht="12.75">
      <c r="B1" s="423" t="s">
        <v>677</v>
      </c>
      <c r="C1" s="1415" t="str">
        <f>'E.mérleg'!C1</f>
        <v>sz. melléklet a     /2024. (V.  .) önkormányzati rendelethez</v>
      </c>
      <c r="D1" s="1415"/>
      <c r="E1" s="1415"/>
      <c r="F1" s="424"/>
      <c r="G1" s="424"/>
      <c r="H1" s="424"/>
    </row>
    <row r="2" spans="2:8" ht="12.75">
      <c r="B2" s="424"/>
      <c r="C2" s="424"/>
      <c r="D2" s="424"/>
      <c r="E2" s="424"/>
      <c r="F2" s="424"/>
      <c r="G2" s="424"/>
      <c r="H2" s="424"/>
    </row>
    <row r="3" spans="2:8" ht="15.75">
      <c r="B3" s="1413" t="s">
        <v>1326</v>
      </c>
      <c r="C3" s="1413"/>
      <c r="D3" s="1413"/>
      <c r="E3" s="1413"/>
      <c r="F3" s="1413"/>
      <c r="G3" s="424"/>
      <c r="H3" s="424"/>
    </row>
    <row r="4" spans="2:6" s="424" customFormat="1" ht="15.75">
      <c r="B4" s="727"/>
      <c r="C4" s="727"/>
      <c r="D4" s="727"/>
      <c r="E4" s="727"/>
      <c r="F4" s="727"/>
    </row>
    <row r="5" spans="2:6" s="424" customFormat="1" ht="15.75">
      <c r="B5" s="727"/>
      <c r="C5" s="727"/>
      <c r="D5" s="727"/>
      <c r="E5" s="563" t="s">
        <v>267</v>
      </c>
      <c r="F5" s="727"/>
    </row>
    <row r="6" spans="1:5" s="564" customFormat="1" ht="31.5">
      <c r="A6" s="562"/>
      <c r="B6" s="562" t="s">
        <v>274</v>
      </c>
      <c r="C6" s="562" t="s">
        <v>497</v>
      </c>
      <c r="D6" s="562" t="s">
        <v>498</v>
      </c>
      <c r="E6" s="562" t="s">
        <v>499</v>
      </c>
    </row>
    <row r="7" spans="1:5" s="564" customFormat="1" ht="15.75">
      <c r="A7" s="562">
        <v>1</v>
      </c>
      <c r="B7" s="562">
        <v>2</v>
      </c>
      <c r="C7" s="562">
        <v>3</v>
      </c>
      <c r="D7" s="562">
        <v>4</v>
      </c>
      <c r="E7" s="562">
        <v>5</v>
      </c>
    </row>
    <row r="8" spans="1:5" ht="12.75">
      <c r="A8" s="748" t="s">
        <v>33</v>
      </c>
      <c r="B8" s="749" t="s">
        <v>644</v>
      </c>
      <c r="C8" s="750">
        <v>689988523</v>
      </c>
      <c r="D8" s="741">
        <v>0</v>
      </c>
      <c r="E8" s="741">
        <f>C8+D8</f>
        <v>689988523</v>
      </c>
    </row>
    <row r="9" spans="1:5" ht="25.5">
      <c r="A9" s="748" t="s">
        <v>34</v>
      </c>
      <c r="B9" s="749" t="s">
        <v>645</v>
      </c>
      <c r="C9" s="750">
        <v>310210160</v>
      </c>
      <c r="D9" s="741">
        <v>0</v>
      </c>
      <c r="E9" s="741">
        <f aca="true" t="shared" si="0" ref="E9:E39">C9+D9</f>
        <v>310210160</v>
      </c>
    </row>
    <row r="10" spans="1:5" ht="12.75">
      <c r="A10" s="748" t="s">
        <v>35</v>
      </c>
      <c r="B10" s="749" t="s">
        <v>646</v>
      </c>
      <c r="C10" s="750">
        <v>38703644</v>
      </c>
      <c r="D10" s="741">
        <v>0</v>
      </c>
      <c r="E10" s="741">
        <f t="shared" si="0"/>
        <v>38703644</v>
      </c>
    </row>
    <row r="11" spans="1:5" ht="25.5">
      <c r="A11" s="751" t="s">
        <v>36</v>
      </c>
      <c r="B11" s="752" t="s">
        <v>647</v>
      </c>
      <c r="C11" s="753">
        <v>1038902327</v>
      </c>
      <c r="D11" s="742">
        <v>0</v>
      </c>
      <c r="E11" s="742">
        <f t="shared" si="0"/>
        <v>1038902327</v>
      </c>
    </row>
    <row r="12" spans="1:5" ht="25.5">
      <c r="A12" s="748" t="s">
        <v>40</v>
      </c>
      <c r="B12" s="749" t="s">
        <v>648</v>
      </c>
      <c r="C12" s="750">
        <v>2301027764</v>
      </c>
      <c r="D12" s="1077">
        <v>-1093768567</v>
      </c>
      <c r="E12" s="741">
        <f t="shared" si="0"/>
        <v>1207259197</v>
      </c>
    </row>
    <row r="13" spans="1:5" ht="25.5">
      <c r="A13" s="748" t="s">
        <v>41</v>
      </c>
      <c r="B13" s="749" t="s">
        <v>649</v>
      </c>
      <c r="C13" s="750">
        <v>46366405</v>
      </c>
      <c r="D13" s="741">
        <v>0</v>
      </c>
      <c r="E13" s="741">
        <f t="shared" si="0"/>
        <v>46366405</v>
      </c>
    </row>
    <row r="14" spans="1:5" ht="25.5">
      <c r="A14" s="748" t="s">
        <v>42</v>
      </c>
      <c r="B14" s="749" t="s">
        <v>650</v>
      </c>
      <c r="C14" s="750">
        <v>61055184</v>
      </c>
      <c r="D14" s="741">
        <v>0</v>
      </c>
      <c r="E14" s="741">
        <f t="shared" si="0"/>
        <v>61055184</v>
      </c>
    </row>
    <row r="15" spans="1:5" ht="12.75">
      <c r="A15" s="748" t="s">
        <v>43</v>
      </c>
      <c r="B15" s="749" t="s">
        <v>651</v>
      </c>
      <c r="C15" s="750">
        <v>26561832</v>
      </c>
      <c r="D15" s="741">
        <v>0</v>
      </c>
      <c r="E15" s="741">
        <f t="shared" si="0"/>
        <v>26561832</v>
      </c>
    </row>
    <row r="16" spans="1:5" ht="12.75">
      <c r="A16" s="751" t="s">
        <v>107</v>
      </c>
      <c r="B16" s="752" t="s">
        <v>652</v>
      </c>
      <c r="C16" s="753">
        <v>2435011185</v>
      </c>
      <c r="D16" s="742">
        <f>D12</f>
        <v>-1093768567</v>
      </c>
      <c r="E16" s="742">
        <f t="shared" si="0"/>
        <v>1341242618</v>
      </c>
    </row>
    <row r="17" spans="1:5" ht="12.75">
      <c r="A17" s="748" t="s">
        <v>108</v>
      </c>
      <c r="B17" s="749" t="s">
        <v>653</v>
      </c>
      <c r="C17" s="750">
        <v>194029596</v>
      </c>
      <c r="D17" s="741">
        <v>0</v>
      </c>
      <c r="E17" s="741">
        <f t="shared" si="0"/>
        <v>194029596</v>
      </c>
    </row>
    <row r="18" spans="1:5" ht="12.75">
      <c r="A18" s="748" t="s">
        <v>44</v>
      </c>
      <c r="B18" s="749" t="s">
        <v>654</v>
      </c>
      <c r="C18" s="750">
        <v>292930768</v>
      </c>
      <c r="D18" s="741">
        <v>0</v>
      </c>
      <c r="E18" s="741">
        <f t="shared" si="0"/>
        <v>292930768</v>
      </c>
    </row>
    <row r="19" spans="1:5" ht="12.75">
      <c r="A19" s="748" t="s">
        <v>109</v>
      </c>
      <c r="B19" s="749" t="s">
        <v>1331</v>
      </c>
      <c r="C19" s="750">
        <v>187842</v>
      </c>
      <c r="D19" s="741">
        <v>0</v>
      </c>
      <c r="E19" s="741">
        <f t="shared" si="0"/>
        <v>187842</v>
      </c>
    </row>
    <row r="20" spans="1:5" ht="12.75">
      <c r="A20" s="748" t="s">
        <v>110</v>
      </c>
      <c r="B20" s="749" t="s">
        <v>655</v>
      </c>
      <c r="C20" s="750">
        <v>16564970</v>
      </c>
      <c r="D20" s="742">
        <v>0</v>
      </c>
      <c r="E20" s="742">
        <f t="shared" si="0"/>
        <v>16564970</v>
      </c>
    </row>
    <row r="21" spans="1:5" ht="12.75">
      <c r="A21" s="751" t="s">
        <v>45</v>
      </c>
      <c r="B21" s="752" t="s">
        <v>656</v>
      </c>
      <c r="C21" s="753">
        <v>503713176</v>
      </c>
      <c r="D21" s="741">
        <v>0</v>
      </c>
      <c r="E21" s="741">
        <f t="shared" si="0"/>
        <v>503713176</v>
      </c>
    </row>
    <row r="22" spans="1:5" ht="12.75">
      <c r="A22" s="748" t="s">
        <v>46</v>
      </c>
      <c r="B22" s="749" t="s">
        <v>657</v>
      </c>
      <c r="C22" s="750">
        <v>799551555</v>
      </c>
      <c r="D22" s="741">
        <v>0</v>
      </c>
      <c r="E22" s="741">
        <f t="shared" si="0"/>
        <v>799551555</v>
      </c>
    </row>
    <row r="23" spans="1:5" ht="12.75">
      <c r="A23" s="748" t="s">
        <v>47</v>
      </c>
      <c r="B23" s="749" t="s">
        <v>658</v>
      </c>
      <c r="C23" s="750">
        <v>148316125</v>
      </c>
      <c r="D23" s="741">
        <v>0</v>
      </c>
      <c r="E23" s="741">
        <f t="shared" si="0"/>
        <v>148316125</v>
      </c>
    </row>
    <row r="24" spans="1:5" ht="12.75">
      <c r="A24" s="748" t="s">
        <v>48</v>
      </c>
      <c r="B24" s="749" t="s">
        <v>659</v>
      </c>
      <c r="C24" s="750">
        <v>133410992</v>
      </c>
      <c r="D24" s="742">
        <v>0</v>
      </c>
      <c r="E24" s="742">
        <f t="shared" si="0"/>
        <v>133410992</v>
      </c>
    </row>
    <row r="25" spans="1:5" ht="12.75">
      <c r="A25" s="751" t="s">
        <v>49</v>
      </c>
      <c r="B25" s="752" t="s">
        <v>660</v>
      </c>
      <c r="C25" s="753">
        <v>1081278672</v>
      </c>
      <c r="D25" s="742">
        <v>0</v>
      </c>
      <c r="E25" s="742">
        <f t="shared" si="0"/>
        <v>1081278672</v>
      </c>
    </row>
    <row r="26" spans="1:5" ht="12.75">
      <c r="A26" s="751" t="s">
        <v>515</v>
      </c>
      <c r="B26" s="752" t="s">
        <v>661</v>
      </c>
      <c r="C26" s="753">
        <v>219858710</v>
      </c>
      <c r="D26" s="742">
        <f>D16</f>
        <v>-1093768567</v>
      </c>
      <c r="E26" s="742">
        <f t="shared" si="0"/>
        <v>-873909857</v>
      </c>
    </row>
    <row r="27" spans="1:5" ht="12.75">
      <c r="A27" s="751" t="s">
        <v>517</v>
      </c>
      <c r="B27" s="752" t="s">
        <v>662</v>
      </c>
      <c r="C27" s="753">
        <v>1685778620</v>
      </c>
      <c r="D27" s="742">
        <v>0</v>
      </c>
      <c r="E27" s="742">
        <f t="shared" si="0"/>
        <v>1685778620</v>
      </c>
    </row>
    <row r="28" spans="1:5" ht="12.75">
      <c r="A28" s="751" t="s">
        <v>205</v>
      </c>
      <c r="B28" s="752" t="s">
        <v>663</v>
      </c>
      <c r="C28" s="753">
        <v>-16715666</v>
      </c>
      <c r="D28" s="741">
        <v>0</v>
      </c>
      <c r="E28" s="741">
        <f t="shared" si="0"/>
        <v>-16715666</v>
      </c>
    </row>
    <row r="29" spans="1:5" ht="25.5">
      <c r="A29" s="748" t="s">
        <v>522</v>
      </c>
      <c r="B29" s="749" t="s">
        <v>664</v>
      </c>
      <c r="C29" s="750">
        <v>247328</v>
      </c>
      <c r="D29" s="741">
        <v>0</v>
      </c>
      <c r="E29" s="741">
        <f t="shared" si="0"/>
        <v>247328</v>
      </c>
    </row>
    <row r="30" spans="1:5" ht="25.5">
      <c r="A30" s="748" t="s">
        <v>524</v>
      </c>
      <c r="B30" s="749" t="s">
        <v>665</v>
      </c>
      <c r="C30" s="750">
        <v>0</v>
      </c>
      <c r="D30" s="741">
        <v>0</v>
      </c>
      <c r="E30" s="741">
        <f t="shared" si="0"/>
        <v>0</v>
      </c>
    </row>
    <row r="31" spans="1:5" ht="38.25">
      <c r="A31" s="748" t="s">
        <v>526</v>
      </c>
      <c r="B31" s="749" t="s">
        <v>666</v>
      </c>
      <c r="C31" s="750">
        <v>0</v>
      </c>
      <c r="D31" s="742">
        <v>0</v>
      </c>
      <c r="E31" s="741">
        <f t="shared" si="0"/>
        <v>0</v>
      </c>
    </row>
    <row r="32" spans="1:5" ht="25.5">
      <c r="A32" s="751" t="s">
        <v>528</v>
      </c>
      <c r="B32" s="752" t="s">
        <v>667</v>
      </c>
      <c r="C32" s="753">
        <v>247328</v>
      </c>
      <c r="D32" s="741">
        <v>0</v>
      </c>
      <c r="E32" s="742">
        <f t="shared" si="0"/>
        <v>247328</v>
      </c>
    </row>
    <row r="33" spans="1:5" ht="12.75">
      <c r="A33" s="748" t="s">
        <v>534</v>
      </c>
      <c r="B33" s="749" t="s">
        <v>668</v>
      </c>
      <c r="C33" s="750">
        <v>986</v>
      </c>
      <c r="D33" s="741">
        <v>0</v>
      </c>
      <c r="E33" s="741">
        <f t="shared" si="0"/>
        <v>986</v>
      </c>
    </row>
    <row r="34" spans="1:5" ht="25.5">
      <c r="A34" s="748" t="s">
        <v>535</v>
      </c>
      <c r="B34" s="749" t="s">
        <v>1103</v>
      </c>
      <c r="C34" s="750">
        <v>-181</v>
      </c>
      <c r="D34" s="741">
        <v>0</v>
      </c>
      <c r="E34" s="741">
        <f t="shared" si="0"/>
        <v>-181</v>
      </c>
    </row>
    <row r="35" spans="1:5" ht="12.75">
      <c r="A35" s="748" t="s">
        <v>538</v>
      </c>
      <c r="B35" s="749" t="s">
        <v>669</v>
      </c>
      <c r="C35" s="750">
        <v>613143</v>
      </c>
      <c r="D35" s="741">
        <v>0</v>
      </c>
      <c r="E35" s="741">
        <f t="shared" si="0"/>
        <v>613143</v>
      </c>
    </row>
    <row r="36" spans="1:5" ht="38.25">
      <c r="A36" s="748" t="s">
        <v>541</v>
      </c>
      <c r="B36" s="749" t="s">
        <v>1104</v>
      </c>
      <c r="C36" s="750">
        <v>539598</v>
      </c>
      <c r="D36" s="742">
        <v>0</v>
      </c>
      <c r="E36" s="742">
        <f t="shared" si="0"/>
        <v>539598</v>
      </c>
    </row>
    <row r="37" spans="1:5" ht="12.75">
      <c r="A37" s="751" t="s">
        <v>543</v>
      </c>
      <c r="B37" s="752" t="s">
        <v>670</v>
      </c>
      <c r="C37" s="753">
        <v>613948</v>
      </c>
      <c r="D37" s="742">
        <v>0</v>
      </c>
      <c r="E37" s="742">
        <f t="shared" si="0"/>
        <v>613948</v>
      </c>
    </row>
    <row r="38" spans="1:5" ht="12.75">
      <c r="A38" s="751" t="s">
        <v>545</v>
      </c>
      <c r="B38" s="752" t="s">
        <v>671</v>
      </c>
      <c r="C38" s="753">
        <v>-366620</v>
      </c>
      <c r="D38" s="742">
        <v>0</v>
      </c>
      <c r="E38" s="742">
        <f t="shared" si="0"/>
        <v>-366620</v>
      </c>
    </row>
    <row r="39" spans="1:5" s="424" customFormat="1" ht="12.75" customHeight="1">
      <c r="A39" s="751" t="s">
        <v>546</v>
      </c>
      <c r="B39" s="752" t="s">
        <v>1105</v>
      </c>
      <c r="C39" s="753">
        <v>-17082286</v>
      </c>
      <c r="D39" s="755">
        <v>0</v>
      </c>
      <c r="E39" s="742">
        <f t="shared" si="0"/>
        <v>-17082286</v>
      </c>
    </row>
    <row r="40" s="424" customFormat="1" ht="12.75" customHeight="1"/>
    <row r="41" s="424" customFormat="1" ht="12.75" customHeight="1"/>
    <row r="42" s="424" customFormat="1" ht="12.75" customHeight="1"/>
    <row r="43" s="424" customFormat="1" ht="12.75" customHeight="1"/>
    <row r="44" s="424" customFormat="1" ht="12.75" customHeight="1"/>
    <row r="45" s="424" customFormat="1" ht="12.75" customHeight="1"/>
    <row r="46" s="424" customFormat="1" ht="12.75" customHeight="1"/>
    <row r="47" s="424" customFormat="1" ht="12.75" customHeight="1"/>
    <row r="48" s="424" customFormat="1" ht="12.75" customHeight="1"/>
    <row r="49" s="424" customFormat="1" ht="12.75" customHeight="1"/>
    <row r="50" s="424" customFormat="1" ht="12.75" customHeight="1"/>
    <row r="51" s="424" customFormat="1" ht="12.75" customHeight="1"/>
    <row r="52" s="424" customFormat="1" ht="12.75" customHeight="1"/>
    <row r="53" s="424" customFormat="1" ht="12.75" customHeight="1"/>
    <row r="54" s="424" customFormat="1" ht="12.75" customHeight="1"/>
    <row r="55" s="424" customFormat="1" ht="12.75" customHeight="1"/>
    <row r="56" s="424" customFormat="1" ht="12.75" customHeight="1"/>
    <row r="57" s="424" customFormat="1" ht="12.75" customHeight="1"/>
    <row r="58" s="424" customFormat="1" ht="12.75" customHeight="1"/>
    <row r="59" s="424" customFormat="1" ht="12.75" customHeight="1"/>
    <row r="60" s="424" customFormat="1" ht="12.75" customHeight="1"/>
    <row r="61" s="424" customFormat="1" ht="12.75" customHeight="1"/>
    <row r="62" s="424" customFormat="1" ht="12.75" customHeight="1"/>
    <row r="63" s="424" customFormat="1" ht="12.75" customHeight="1"/>
    <row r="64" s="424" customFormat="1" ht="12.75" customHeight="1"/>
    <row r="65" s="424" customFormat="1" ht="12.75" customHeight="1"/>
    <row r="66" s="424" customFormat="1" ht="12.75" customHeight="1"/>
  </sheetData>
  <sheetProtection/>
  <mergeCells count="2">
    <mergeCell ref="C1:E1"/>
    <mergeCell ref="B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U273"/>
  <sheetViews>
    <sheetView view="pageBreakPreview" zoomScale="80" zoomScaleSheetLayoutView="80" zoomScalePageLayoutView="0" workbookViewId="0" topLeftCell="A129">
      <selection activeCell="A143" sqref="A143"/>
    </sheetView>
  </sheetViews>
  <sheetFormatPr defaultColWidth="9.00390625" defaultRowHeight="12.75"/>
  <cols>
    <col min="1" max="1" width="51.875" style="5" customWidth="1"/>
    <col min="2" max="2" width="12.125" style="5" customWidth="1"/>
    <col min="3" max="3" width="13.875" style="5" customWidth="1"/>
    <col min="4" max="4" width="12.625" style="5" bestFit="1" customWidth="1"/>
    <col min="5" max="6" width="9.875" style="5" customWidth="1"/>
    <col min="7" max="7" width="11.875" style="5" customWidth="1"/>
    <col min="8" max="8" width="10.125" style="5" customWidth="1"/>
    <col min="9" max="9" width="11.125" style="5" bestFit="1" customWidth="1"/>
    <col min="10" max="10" width="12.625" style="5" bestFit="1" customWidth="1"/>
    <col min="11" max="11" width="9.875" style="5" bestFit="1" customWidth="1"/>
    <col min="12" max="16384" width="9.125" style="5" customWidth="1"/>
  </cols>
  <sheetData>
    <row r="1" spans="2:3" ht="12.75">
      <c r="B1" s="6" t="s">
        <v>238</v>
      </c>
      <c r="C1" s="5" t="str">
        <f>'E.mérleg'!C1</f>
        <v>sz. melléklet a     /2024. (V.  .) önkormányzati rendelethez</v>
      </c>
    </row>
    <row r="3" spans="1:10" ht="12.75">
      <c r="A3" s="1217" t="s">
        <v>193</v>
      </c>
      <c r="B3" s="1217"/>
      <c r="C3" s="1217"/>
      <c r="D3" s="1217"/>
      <c r="E3" s="1217"/>
      <c r="F3" s="1217"/>
      <c r="G3" s="1217"/>
      <c r="H3" s="1217"/>
      <c r="I3" s="1217"/>
      <c r="J3" s="1217"/>
    </row>
    <row r="4" spans="1:10" ht="12.75">
      <c r="A4" s="1217" t="s">
        <v>1287</v>
      </c>
      <c r="B4" s="1217"/>
      <c r="C4" s="1217"/>
      <c r="D4" s="1217"/>
      <c r="E4" s="1217"/>
      <c r="F4" s="1217"/>
      <c r="G4" s="1217"/>
      <c r="H4" s="1217"/>
      <c r="I4" s="1217"/>
      <c r="J4" s="1217"/>
    </row>
    <row r="5" spans="1:10" ht="13.5" thickBot="1">
      <c r="A5" s="21"/>
      <c r="B5" s="21"/>
      <c r="C5" s="21"/>
      <c r="D5" s="21"/>
      <c r="E5" s="21"/>
      <c r="F5" s="21"/>
      <c r="G5" s="21"/>
      <c r="H5" s="21"/>
      <c r="I5" s="21"/>
      <c r="J5" s="637" t="s">
        <v>399</v>
      </c>
    </row>
    <row r="6" spans="1:10" s="42" customFormat="1" ht="36.75" thickBot="1">
      <c r="A6" s="788" t="s">
        <v>274</v>
      </c>
      <c r="B6" s="1001" t="s">
        <v>1284</v>
      </c>
      <c r="C6" s="1002" t="s">
        <v>1285</v>
      </c>
      <c r="D6" s="1002" t="s">
        <v>1286</v>
      </c>
      <c r="E6" s="519" t="s">
        <v>788</v>
      </c>
      <c r="F6" s="520" t="s">
        <v>463</v>
      </c>
      <c r="G6" s="520" t="str">
        <f>'[2]bev-int'!F7</f>
        <v>Wass A. Műv. K.</v>
      </c>
      <c r="H6" s="520" t="str">
        <f>'[2]bev-int'!G7</f>
        <v>Gyöngyszem Óvoda</v>
      </c>
      <c r="I6" s="520" t="s">
        <v>398</v>
      </c>
      <c r="J6" s="521" t="str">
        <f>'[2]bev-int'!I7</f>
        <v>Önkormányzat</v>
      </c>
    </row>
    <row r="7" spans="1:12" s="42" customFormat="1" ht="12">
      <c r="A7" s="789" t="s">
        <v>370</v>
      </c>
      <c r="B7" s="807">
        <v>199571990</v>
      </c>
      <c r="C7" s="764">
        <v>208822790</v>
      </c>
      <c r="D7" s="807">
        <f>SUM(E7:J7)</f>
        <v>208822790</v>
      </c>
      <c r="E7" s="653"/>
      <c r="F7" s="654"/>
      <c r="G7" s="654"/>
      <c r="H7" s="654"/>
      <c r="I7" s="654"/>
      <c r="J7" s="652">
        <v>208822790</v>
      </c>
      <c r="K7" s="377"/>
      <c r="L7" s="377"/>
    </row>
    <row r="8" spans="1:12" s="42" customFormat="1" ht="12">
      <c r="A8" s="790" t="s">
        <v>817</v>
      </c>
      <c r="B8" s="660">
        <v>152278470</v>
      </c>
      <c r="C8" s="825">
        <v>175053416</v>
      </c>
      <c r="D8" s="660">
        <f aca="true" t="shared" si="0" ref="D8:D72">SUM(E8:J8)</f>
        <v>175053416</v>
      </c>
      <c r="E8" s="640"/>
      <c r="F8" s="641"/>
      <c r="G8" s="641"/>
      <c r="H8" s="641"/>
      <c r="I8" s="641"/>
      <c r="J8" s="639">
        <v>175053416</v>
      </c>
      <c r="K8" s="377"/>
      <c r="L8" s="377"/>
    </row>
    <row r="9" spans="1:12" s="42" customFormat="1" ht="12">
      <c r="A9" s="790" t="s">
        <v>818</v>
      </c>
      <c r="B9" s="660">
        <v>502140520</v>
      </c>
      <c r="C9" s="825">
        <v>650607481</v>
      </c>
      <c r="D9" s="660">
        <f t="shared" si="0"/>
        <v>650607481</v>
      </c>
      <c r="E9" s="640"/>
      <c r="F9" s="641"/>
      <c r="G9" s="641"/>
      <c r="H9" s="641"/>
      <c r="I9" s="641"/>
      <c r="J9" s="639">
        <v>650607481</v>
      </c>
      <c r="K9" s="377"/>
      <c r="L9" s="377"/>
    </row>
    <row r="10" spans="1:12" s="42" customFormat="1" ht="12">
      <c r="A10" s="790" t="s">
        <v>819</v>
      </c>
      <c r="B10" s="660">
        <v>76843141</v>
      </c>
      <c r="C10" s="825">
        <v>82466288</v>
      </c>
      <c r="D10" s="660">
        <f t="shared" si="0"/>
        <v>82466288</v>
      </c>
      <c r="E10" s="640"/>
      <c r="F10" s="641"/>
      <c r="G10" s="641"/>
      <c r="H10" s="641"/>
      <c r="I10" s="641"/>
      <c r="J10" s="639">
        <v>82466288</v>
      </c>
      <c r="K10" s="377"/>
      <c r="L10" s="377"/>
    </row>
    <row r="11" spans="1:12" s="42" customFormat="1" ht="12">
      <c r="A11" s="790" t="s">
        <v>820</v>
      </c>
      <c r="B11" s="660">
        <v>12209121</v>
      </c>
      <c r="C11" s="825">
        <v>17206240</v>
      </c>
      <c r="D11" s="660">
        <f t="shared" si="0"/>
        <v>17206240</v>
      </c>
      <c r="E11" s="640"/>
      <c r="F11" s="641"/>
      <c r="G11" s="641"/>
      <c r="H11" s="641"/>
      <c r="I11" s="641"/>
      <c r="J11" s="639">
        <v>17206240</v>
      </c>
      <c r="K11" s="377"/>
      <c r="L11" s="377"/>
    </row>
    <row r="12" spans="1:12" s="42" customFormat="1" ht="12">
      <c r="A12" s="790" t="s">
        <v>1125</v>
      </c>
      <c r="B12" s="660"/>
      <c r="C12" s="825">
        <v>38918400</v>
      </c>
      <c r="D12" s="660">
        <f t="shared" si="0"/>
        <v>38918400</v>
      </c>
      <c r="E12" s="640"/>
      <c r="F12" s="641"/>
      <c r="G12" s="641"/>
      <c r="H12" s="641"/>
      <c r="I12" s="641"/>
      <c r="J12" s="639">
        <v>38918400</v>
      </c>
      <c r="K12" s="377"/>
      <c r="L12" s="377"/>
    </row>
    <row r="13" spans="1:12" s="522" customFormat="1" ht="12.75" thickBot="1">
      <c r="A13" s="842" t="s">
        <v>1126</v>
      </c>
      <c r="B13" s="745"/>
      <c r="C13" s="843">
        <v>34184582</v>
      </c>
      <c r="D13" s="844">
        <f t="shared" si="0"/>
        <v>34184582</v>
      </c>
      <c r="E13" s="845"/>
      <c r="F13" s="846"/>
      <c r="G13" s="846"/>
      <c r="H13" s="846"/>
      <c r="I13" s="846"/>
      <c r="J13" s="769">
        <v>34184582</v>
      </c>
      <c r="K13" s="649"/>
      <c r="L13" s="649"/>
    </row>
    <row r="14" spans="1:12" s="522" customFormat="1" ht="12.75" thickBot="1">
      <c r="A14" s="792" t="s">
        <v>371</v>
      </c>
      <c r="B14" s="809">
        <f>SUM(B7:B13)</f>
        <v>943043242</v>
      </c>
      <c r="C14" s="809">
        <f>SUM(C7:C13)</f>
        <v>1207259197</v>
      </c>
      <c r="D14" s="813">
        <f>SUM(E14:J14)</f>
        <v>1207259197</v>
      </c>
      <c r="E14" s="646">
        <f aca="true" t="shared" si="1" ref="E14:J14">SUM(E7:E13)</f>
        <v>0</v>
      </c>
      <c r="F14" s="646">
        <f t="shared" si="1"/>
        <v>0</v>
      </c>
      <c r="G14" s="646">
        <f t="shared" si="1"/>
        <v>0</v>
      </c>
      <c r="H14" s="646">
        <f t="shared" si="1"/>
        <v>0</v>
      </c>
      <c r="I14" s="646">
        <f t="shared" si="1"/>
        <v>0</v>
      </c>
      <c r="J14" s="645">
        <f t="shared" si="1"/>
        <v>1207259197</v>
      </c>
      <c r="K14" s="649"/>
      <c r="L14" s="649"/>
    </row>
    <row r="15" spans="1:12" s="523" customFormat="1" ht="12.75" thickBot="1">
      <c r="A15" s="792" t="s">
        <v>413</v>
      </c>
      <c r="B15" s="810">
        <v>0</v>
      </c>
      <c r="C15" s="826"/>
      <c r="D15" s="813">
        <f>SUM(E15:J15)</f>
        <v>0</v>
      </c>
      <c r="E15" s="646"/>
      <c r="F15" s="647"/>
      <c r="G15" s="647"/>
      <c r="H15" s="647"/>
      <c r="I15" s="647"/>
      <c r="J15" s="648"/>
      <c r="K15" s="650"/>
      <c r="L15" s="650"/>
    </row>
    <row r="16" spans="1:12" s="42" customFormat="1" ht="12.75" thickBot="1">
      <c r="A16" s="792" t="s">
        <v>464</v>
      </c>
      <c r="B16" s="810">
        <v>0</v>
      </c>
      <c r="C16" s="763"/>
      <c r="D16" s="810">
        <f t="shared" si="0"/>
        <v>0</v>
      </c>
      <c r="E16" s="773"/>
      <c r="F16" s="777"/>
      <c r="G16" s="777"/>
      <c r="H16" s="777"/>
      <c r="I16" s="777"/>
      <c r="J16" s="778"/>
      <c r="K16" s="377"/>
      <c r="L16" s="377"/>
    </row>
    <row r="17" spans="1:12" s="42" customFormat="1" ht="12">
      <c r="A17" s="1052" t="s">
        <v>1422</v>
      </c>
      <c r="B17" s="807"/>
      <c r="C17" s="764">
        <v>7485018</v>
      </c>
      <c r="D17" s="807">
        <f t="shared" si="0"/>
        <v>7485018</v>
      </c>
      <c r="E17" s="653"/>
      <c r="F17" s="654"/>
      <c r="G17" s="654"/>
      <c r="H17" s="654"/>
      <c r="I17" s="654"/>
      <c r="J17" s="655">
        <v>7485018</v>
      </c>
      <c r="K17" s="377"/>
      <c r="L17" s="377"/>
    </row>
    <row r="18" spans="1:12" s="42" customFormat="1" ht="12">
      <c r="A18" s="1052" t="s">
        <v>1423</v>
      </c>
      <c r="B18" s="660">
        <v>1980048</v>
      </c>
      <c r="C18" s="827">
        <v>1980048</v>
      </c>
      <c r="D18" s="660">
        <f t="shared" si="0"/>
        <v>1980048</v>
      </c>
      <c r="E18" s="640"/>
      <c r="F18" s="641"/>
      <c r="G18" s="641"/>
      <c r="H18" s="641"/>
      <c r="I18" s="641"/>
      <c r="J18" s="679">
        <v>1980048</v>
      </c>
      <c r="K18" s="377"/>
      <c r="L18" s="377"/>
    </row>
    <row r="19" spans="1:12" s="42" customFormat="1" ht="12">
      <c r="A19" s="1052" t="s">
        <v>1127</v>
      </c>
      <c r="B19" s="660"/>
      <c r="C19" s="827">
        <v>737430</v>
      </c>
      <c r="D19" s="660">
        <f t="shared" si="0"/>
        <v>737430</v>
      </c>
      <c r="E19" s="640"/>
      <c r="F19" s="641"/>
      <c r="G19" s="641"/>
      <c r="H19" s="641"/>
      <c r="I19" s="641"/>
      <c r="J19" s="679">
        <v>737430</v>
      </c>
      <c r="K19" s="377"/>
      <c r="L19" s="377"/>
    </row>
    <row r="20" spans="1:12" s="42" customFormat="1" ht="12">
      <c r="A20" s="1052" t="s">
        <v>465</v>
      </c>
      <c r="B20" s="660"/>
      <c r="C20" s="827">
        <v>14571914</v>
      </c>
      <c r="D20" s="660">
        <f t="shared" si="0"/>
        <v>14571914</v>
      </c>
      <c r="E20" s="640"/>
      <c r="F20" s="641"/>
      <c r="G20" s="641"/>
      <c r="H20" s="641"/>
      <c r="I20" s="641"/>
      <c r="J20" s="679">
        <v>14571914</v>
      </c>
      <c r="K20" s="377"/>
      <c r="L20" s="377"/>
    </row>
    <row r="21" spans="1:12" s="42" customFormat="1" ht="12">
      <c r="A21" s="1052"/>
      <c r="B21" s="660"/>
      <c r="C21" s="827"/>
      <c r="D21" s="660">
        <f t="shared" si="0"/>
        <v>0</v>
      </c>
      <c r="E21" s="640"/>
      <c r="F21" s="641"/>
      <c r="G21" s="641"/>
      <c r="H21" s="641"/>
      <c r="I21" s="641"/>
      <c r="J21" s="679"/>
      <c r="K21" s="377"/>
      <c r="L21" s="377"/>
    </row>
    <row r="22" spans="1:12" s="42" customFormat="1" ht="12">
      <c r="A22" s="1053" t="s">
        <v>407</v>
      </c>
      <c r="B22" s="660">
        <v>3000000</v>
      </c>
      <c r="C22" s="827">
        <v>3000000</v>
      </c>
      <c r="D22" s="660">
        <f>SUM(E22:J22)</f>
        <v>3000000</v>
      </c>
      <c r="E22" s="640"/>
      <c r="F22" s="641"/>
      <c r="G22" s="641"/>
      <c r="H22" s="641"/>
      <c r="I22" s="641"/>
      <c r="J22" s="679">
        <v>3000000</v>
      </c>
      <c r="K22" s="377"/>
      <c r="L22" s="377"/>
    </row>
    <row r="23" spans="1:12" s="42" customFormat="1" ht="12">
      <c r="A23" s="1053" t="s">
        <v>1128</v>
      </c>
      <c r="B23" s="660">
        <v>13475747</v>
      </c>
      <c r="C23" s="827">
        <v>12310839</v>
      </c>
      <c r="D23" s="660">
        <f>SUM(E23:J23)</f>
        <v>1024640</v>
      </c>
      <c r="E23" s="640"/>
      <c r="F23" s="641"/>
      <c r="G23" s="641"/>
      <c r="H23" s="641"/>
      <c r="I23" s="641"/>
      <c r="J23" s="679">
        <v>1024640</v>
      </c>
      <c r="K23" s="377"/>
      <c r="L23" s="377"/>
    </row>
    <row r="24" spans="1:12" s="42" customFormat="1" ht="12">
      <c r="A24" s="1053" t="s">
        <v>372</v>
      </c>
      <c r="B24" s="660">
        <v>9877200</v>
      </c>
      <c r="C24" s="827">
        <v>11536500</v>
      </c>
      <c r="D24" s="660">
        <f>SUM(E24:J24)</f>
        <v>11536500</v>
      </c>
      <c r="E24" s="640"/>
      <c r="F24" s="641"/>
      <c r="G24" s="641"/>
      <c r="H24" s="641"/>
      <c r="I24" s="641"/>
      <c r="J24" s="679">
        <v>11536500</v>
      </c>
      <c r="K24" s="377"/>
      <c r="L24" s="377"/>
    </row>
    <row r="25" spans="1:12" s="42" customFormat="1" ht="12">
      <c r="A25" s="1053" t="s">
        <v>1424</v>
      </c>
      <c r="B25" s="660"/>
      <c r="C25" s="827">
        <v>422621</v>
      </c>
      <c r="D25" s="660">
        <f>SUM(E25:J25)</f>
        <v>422621</v>
      </c>
      <c r="E25" s="640"/>
      <c r="F25" s="641"/>
      <c r="G25" s="641"/>
      <c r="H25" s="641"/>
      <c r="I25" s="641"/>
      <c r="J25" s="679">
        <v>422621</v>
      </c>
      <c r="K25" s="377"/>
      <c r="L25" s="377"/>
    </row>
    <row r="26" spans="1:12" s="42" customFormat="1" ht="12">
      <c r="A26" s="1053" t="s">
        <v>1425</v>
      </c>
      <c r="B26" s="660"/>
      <c r="C26" s="827">
        <v>566674</v>
      </c>
      <c r="D26" s="660">
        <f t="shared" si="0"/>
        <v>566674</v>
      </c>
      <c r="E26" s="640"/>
      <c r="F26" s="641"/>
      <c r="G26" s="641"/>
      <c r="H26" s="641"/>
      <c r="I26" s="641"/>
      <c r="J26" s="679">
        <v>566674</v>
      </c>
      <c r="K26" s="377"/>
      <c r="L26" s="377"/>
    </row>
    <row r="27" spans="1:12" s="42" customFormat="1" ht="12">
      <c r="A27" s="790"/>
      <c r="B27" s="660"/>
      <c r="C27" s="827"/>
      <c r="D27" s="660">
        <f t="shared" si="0"/>
        <v>0</v>
      </c>
      <c r="E27" s="640"/>
      <c r="F27" s="641"/>
      <c r="G27" s="641"/>
      <c r="H27" s="641"/>
      <c r="I27" s="641"/>
      <c r="J27" s="679"/>
      <c r="K27" s="377"/>
      <c r="L27" s="377"/>
    </row>
    <row r="28" spans="1:12" s="42" customFormat="1" ht="12">
      <c r="A28" s="790" t="s">
        <v>466</v>
      </c>
      <c r="B28" s="660">
        <v>4800000</v>
      </c>
      <c r="C28" s="827">
        <v>4800000</v>
      </c>
      <c r="D28" s="660">
        <f t="shared" si="0"/>
        <v>4800000</v>
      </c>
      <c r="E28" s="640">
        <v>4800000</v>
      </c>
      <c r="F28" s="641"/>
      <c r="G28" s="641"/>
      <c r="H28" s="641"/>
      <c r="I28" s="641"/>
      <c r="J28" s="679"/>
      <c r="K28" s="377"/>
      <c r="L28" s="377"/>
    </row>
    <row r="29" spans="1:12" s="42" customFormat="1" ht="12">
      <c r="A29" s="790"/>
      <c r="B29" s="660"/>
      <c r="C29" s="825"/>
      <c r="D29" s="660">
        <f t="shared" si="0"/>
        <v>0</v>
      </c>
      <c r="E29" s="640"/>
      <c r="F29" s="641"/>
      <c r="G29" s="641"/>
      <c r="H29" s="641"/>
      <c r="I29" s="641"/>
      <c r="J29" s="679"/>
      <c r="K29" s="377"/>
      <c r="L29" s="377"/>
    </row>
    <row r="30" spans="1:12" s="524" customFormat="1" ht="12">
      <c r="A30" s="790"/>
      <c r="B30" s="811"/>
      <c r="C30" s="828"/>
      <c r="D30" s="660">
        <f t="shared" si="0"/>
        <v>0</v>
      </c>
      <c r="E30" s="657"/>
      <c r="F30" s="658"/>
      <c r="G30" s="658"/>
      <c r="H30" s="658"/>
      <c r="I30" s="658"/>
      <c r="J30" s="656"/>
      <c r="K30" s="659"/>
      <c r="L30" s="659"/>
    </row>
    <row r="31" spans="1:12" s="522" customFormat="1" ht="12.75" thickBot="1">
      <c r="A31" s="793" t="s">
        <v>1426</v>
      </c>
      <c r="B31" s="812">
        <v>3516119</v>
      </c>
      <c r="C31" s="834">
        <v>0</v>
      </c>
      <c r="D31" s="808">
        <f>SUM(E31:J31)</f>
        <v>0</v>
      </c>
      <c r="E31" s="642"/>
      <c r="F31" s="643"/>
      <c r="G31" s="643"/>
      <c r="H31" s="643"/>
      <c r="I31" s="643"/>
      <c r="J31" s="644"/>
      <c r="K31" s="649"/>
      <c r="L31" s="649"/>
    </row>
    <row r="32" spans="1:21" s="42" customFormat="1" ht="12.75" thickBot="1">
      <c r="A32" s="792" t="s">
        <v>373</v>
      </c>
      <c r="B32" s="813">
        <f>SUM(B17:B31)</f>
        <v>36649114</v>
      </c>
      <c r="C32" s="813">
        <f>SUM(C17:C31)</f>
        <v>57411044</v>
      </c>
      <c r="D32" s="813">
        <f t="shared" si="0"/>
        <v>46124845</v>
      </c>
      <c r="E32" s="646">
        <f aca="true" t="shared" si="2" ref="E32:J32">SUM(E17:E31)</f>
        <v>4800000</v>
      </c>
      <c r="F32" s="646">
        <f t="shared" si="2"/>
        <v>0</v>
      </c>
      <c r="G32" s="646">
        <f t="shared" si="2"/>
        <v>0</v>
      </c>
      <c r="H32" s="646">
        <f t="shared" si="2"/>
        <v>0</v>
      </c>
      <c r="I32" s="646">
        <f t="shared" si="2"/>
        <v>0</v>
      </c>
      <c r="J32" s="645">
        <f t="shared" si="2"/>
        <v>41324845</v>
      </c>
      <c r="K32" s="377"/>
      <c r="L32" s="377"/>
      <c r="P32" s="1058"/>
      <c r="Q32" s="378"/>
      <c r="R32" s="378"/>
      <c r="S32" s="378"/>
      <c r="T32" s="378"/>
      <c r="U32" s="378"/>
    </row>
    <row r="33" spans="1:21" s="42" customFormat="1" ht="12">
      <c r="A33" s="1052" t="s">
        <v>1427</v>
      </c>
      <c r="B33" s="807">
        <v>0</v>
      </c>
      <c r="C33" s="830">
        <v>400000000</v>
      </c>
      <c r="D33" s="807">
        <f t="shared" si="0"/>
        <v>400000000</v>
      </c>
      <c r="E33" s="653"/>
      <c r="F33" s="654"/>
      <c r="G33" s="654"/>
      <c r="H33" s="654"/>
      <c r="I33" s="654"/>
      <c r="J33" s="961">
        <v>400000000</v>
      </c>
      <c r="K33" s="377"/>
      <c r="L33" s="377"/>
      <c r="P33" s="1058"/>
      <c r="Q33" s="378"/>
      <c r="R33" s="378"/>
      <c r="S33" s="378"/>
      <c r="T33" s="378"/>
      <c r="U33" s="378"/>
    </row>
    <row r="34" spans="1:21" s="42" customFormat="1" ht="12.75" thickBot="1">
      <c r="A34" s="790" t="s">
        <v>1129</v>
      </c>
      <c r="B34" s="660">
        <v>0</v>
      </c>
      <c r="C34" s="827"/>
      <c r="D34" s="660">
        <f t="shared" si="0"/>
        <v>0</v>
      </c>
      <c r="E34" s="640"/>
      <c r="F34" s="641"/>
      <c r="G34" s="641"/>
      <c r="H34" s="641"/>
      <c r="I34" s="641"/>
      <c r="J34" s="962"/>
      <c r="K34" s="377"/>
      <c r="L34" s="377"/>
      <c r="P34" s="378"/>
      <c r="Q34" s="378"/>
      <c r="R34" s="378"/>
      <c r="S34" s="378"/>
      <c r="T34" s="378"/>
      <c r="U34" s="378"/>
    </row>
    <row r="35" spans="1:21" s="42" customFormat="1" ht="12.75" thickBot="1">
      <c r="A35" s="792" t="s">
        <v>374</v>
      </c>
      <c r="B35" s="813">
        <f>SUM(B33:B34)</f>
        <v>0</v>
      </c>
      <c r="C35" s="813">
        <f>SUM(C33:C34)</f>
        <v>400000000</v>
      </c>
      <c r="D35" s="813">
        <f t="shared" si="0"/>
        <v>400000000</v>
      </c>
      <c r="E35" s="646">
        <f aca="true" t="shared" si="3" ref="E35:J35">SUM(E33:E34)</f>
        <v>0</v>
      </c>
      <c r="F35" s="646">
        <f t="shared" si="3"/>
        <v>0</v>
      </c>
      <c r="G35" s="646">
        <f t="shared" si="3"/>
        <v>0</v>
      </c>
      <c r="H35" s="646">
        <f t="shared" si="3"/>
        <v>0</v>
      </c>
      <c r="I35" s="646">
        <f t="shared" si="3"/>
        <v>0</v>
      </c>
      <c r="J35" s="645">
        <f t="shared" si="3"/>
        <v>400000000</v>
      </c>
      <c r="K35" s="377"/>
      <c r="L35" s="377"/>
      <c r="P35" s="378"/>
      <c r="Q35" s="378"/>
      <c r="R35" s="378"/>
      <c r="S35" s="378"/>
      <c r="T35" s="378"/>
      <c r="U35" s="378"/>
    </row>
    <row r="36" spans="1:21" s="42" customFormat="1" ht="12.75">
      <c r="A36" s="1054" t="s">
        <v>1428</v>
      </c>
      <c r="B36" s="814"/>
      <c r="C36" s="831">
        <v>105311010</v>
      </c>
      <c r="D36" s="660">
        <f>SUM(E36:J36)</f>
        <v>105311010</v>
      </c>
      <c r="E36" s="640"/>
      <c r="F36" s="641"/>
      <c r="G36" s="641"/>
      <c r="H36" s="641"/>
      <c r="I36" s="641"/>
      <c r="J36" s="784">
        <v>105311010</v>
      </c>
      <c r="K36" s="377"/>
      <c r="L36" s="377"/>
      <c r="P36" s="1059"/>
      <c r="Q36" s="378"/>
      <c r="R36" s="378"/>
      <c r="S36" s="378"/>
      <c r="T36" s="378"/>
      <c r="U36" s="378"/>
    </row>
    <row r="37" spans="1:21" s="42" customFormat="1" ht="12.75">
      <c r="A37" s="1054" t="s">
        <v>1429</v>
      </c>
      <c r="B37" s="815">
        <v>1548538</v>
      </c>
      <c r="C37" s="831"/>
      <c r="D37" s="660">
        <f>SUM(E37:J37)</f>
        <v>0</v>
      </c>
      <c r="E37" s="640"/>
      <c r="F37" s="641"/>
      <c r="G37" s="641"/>
      <c r="H37" s="641"/>
      <c r="I37" s="641"/>
      <c r="J37" s="784"/>
      <c r="K37" s="377"/>
      <c r="L37" s="377"/>
      <c r="P37" s="1059"/>
      <c r="Q37" s="378"/>
      <c r="R37" s="378"/>
      <c r="S37" s="378"/>
      <c r="T37" s="378"/>
      <c r="U37" s="378"/>
    </row>
    <row r="38" spans="1:21" s="42" customFormat="1" ht="12">
      <c r="A38" s="1052"/>
      <c r="B38" s="814"/>
      <c r="C38" s="825"/>
      <c r="D38" s="660">
        <f t="shared" si="0"/>
        <v>0</v>
      </c>
      <c r="E38" s="640"/>
      <c r="F38" s="641"/>
      <c r="G38" s="641"/>
      <c r="H38" s="641"/>
      <c r="I38" s="641"/>
      <c r="J38" s="679"/>
      <c r="K38" s="377"/>
      <c r="L38" s="377"/>
      <c r="P38" s="378"/>
      <c r="Q38" s="378"/>
      <c r="R38" s="378"/>
      <c r="S38" s="378"/>
      <c r="T38" s="378"/>
      <c r="U38" s="378"/>
    </row>
    <row r="39" spans="1:21" s="42" customFormat="1" ht="12">
      <c r="A39" s="789" t="s">
        <v>1430</v>
      </c>
      <c r="B39" s="1055">
        <v>199357050</v>
      </c>
      <c r="C39" s="641">
        <v>189407050</v>
      </c>
      <c r="D39" s="641">
        <f t="shared" si="0"/>
        <v>189407050</v>
      </c>
      <c r="E39" s="641"/>
      <c r="F39" s="641"/>
      <c r="G39" s="641"/>
      <c r="H39" s="641"/>
      <c r="I39" s="641"/>
      <c r="J39" s="774">
        <v>189407050</v>
      </c>
      <c r="K39" s="377"/>
      <c r="L39" s="377"/>
      <c r="P39" s="378"/>
      <c r="Q39" s="378"/>
      <c r="R39" s="378"/>
      <c r="S39" s="378"/>
      <c r="T39" s="378"/>
      <c r="U39" s="378"/>
    </row>
    <row r="40" spans="1:21" s="42" customFormat="1" ht="29.25" customHeight="1">
      <c r="A40" s="1056" t="s">
        <v>1431</v>
      </c>
      <c r="B40" s="1055"/>
      <c r="C40" s="641">
        <v>228785046</v>
      </c>
      <c r="D40" s="641">
        <f t="shared" si="0"/>
        <v>228785046</v>
      </c>
      <c r="E40" s="641"/>
      <c r="F40" s="641"/>
      <c r="G40" s="641"/>
      <c r="H40" s="641"/>
      <c r="I40" s="641"/>
      <c r="J40" s="774">
        <v>228785046</v>
      </c>
      <c r="K40" s="377"/>
      <c r="L40" s="377"/>
      <c r="P40" s="378"/>
      <c r="Q40" s="378"/>
      <c r="R40" s="378"/>
      <c r="S40" s="378"/>
      <c r="T40" s="378"/>
      <c r="U40" s="378"/>
    </row>
    <row r="41" spans="1:21" s="42" customFormat="1" ht="29.25" customHeight="1" thickBot="1">
      <c r="A41" s="1056" t="s">
        <v>1432</v>
      </c>
      <c r="B41" s="1055"/>
      <c r="C41" s="641">
        <v>149992600</v>
      </c>
      <c r="D41" s="641">
        <f t="shared" si="0"/>
        <v>149992600</v>
      </c>
      <c r="E41" s="641"/>
      <c r="F41" s="641"/>
      <c r="G41" s="641"/>
      <c r="H41" s="641"/>
      <c r="I41" s="641"/>
      <c r="J41" s="774">
        <v>149992600</v>
      </c>
      <c r="K41" s="377"/>
      <c r="L41" s="377"/>
      <c r="P41" s="378"/>
      <c r="Q41" s="1058"/>
      <c r="R41" s="525"/>
      <c r="S41" s="1060"/>
      <c r="T41" s="416"/>
      <c r="U41" s="378"/>
    </row>
    <row r="42" spans="1:21" s="523" customFormat="1" ht="13.5" thickBot="1">
      <c r="A42" s="792" t="s">
        <v>375</v>
      </c>
      <c r="B42" s="1057">
        <f>SUM(B36:B41)</f>
        <v>200905588</v>
      </c>
      <c r="C42" s="1057">
        <f>SUM(C36:C41)+C35</f>
        <v>1073495706</v>
      </c>
      <c r="D42" s="1057">
        <f aca="true" t="shared" si="4" ref="D42:J42">SUM(D36:D41)+D35</f>
        <v>1073495706</v>
      </c>
      <c r="E42" s="1057">
        <f t="shared" si="4"/>
        <v>0</v>
      </c>
      <c r="F42" s="1057">
        <f t="shared" si="4"/>
        <v>0</v>
      </c>
      <c r="G42" s="1057">
        <f t="shared" si="4"/>
        <v>0</v>
      </c>
      <c r="H42" s="1057">
        <f t="shared" si="4"/>
        <v>0</v>
      </c>
      <c r="I42" s="1057">
        <f t="shared" si="4"/>
        <v>0</v>
      </c>
      <c r="J42" s="1057">
        <f t="shared" si="4"/>
        <v>1073495706</v>
      </c>
      <c r="K42" s="650"/>
      <c r="L42" s="650"/>
      <c r="P42" s="1061"/>
      <c r="Q42" s="1059"/>
      <c r="R42" s="525"/>
      <c r="S42" s="1060"/>
      <c r="T42" s="416"/>
      <c r="U42" s="1061"/>
    </row>
    <row r="43" spans="1:21" s="42" customFormat="1" ht="12.75">
      <c r="A43" s="790" t="s">
        <v>295</v>
      </c>
      <c r="B43" s="660">
        <v>63000000</v>
      </c>
      <c r="C43" s="825">
        <v>53672220</v>
      </c>
      <c r="D43" s="660">
        <f t="shared" si="0"/>
        <v>53672220</v>
      </c>
      <c r="E43" s="640"/>
      <c r="F43" s="641"/>
      <c r="G43" s="641"/>
      <c r="H43" s="641"/>
      <c r="I43" s="641"/>
      <c r="J43" s="963">
        <v>53672220</v>
      </c>
      <c r="K43" s="377"/>
      <c r="L43" s="377"/>
      <c r="P43" s="378"/>
      <c r="Q43" s="1059"/>
      <c r="R43" s="525"/>
      <c r="S43" s="1060"/>
      <c r="T43" s="416"/>
      <c r="U43" s="378"/>
    </row>
    <row r="44" spans="1:21" s="381" customFormat="1" ht="12.75" thickBot="1">
      <c r="A44" s="791" t="s">
        <v>296</v>
      </c>
      <c r="B44" s="808">
        <v>27000000</v>
      </c>
      <c r="C44" s="834">
        <v>27299580</v>
      </c>
      <c r="D44" s="824">
        <f t="shared" si="0"/>
        <v>27299580</v>
      </c>
      <c r="E44" s="772"/>
      <c r="F44" s="771"/>
      <c r="G44" s="771"/>
      <c r="H44" s="771"/>
      <c r="I44" s="771"/>
      <c r="J44" s="964">
        <v>27299580</v>
      </c>
      <c r="K44" s="664"/>
      <c r="L44" s="664"/>
      <c r="P44" s="397"/>
      <c r="Q44" s="397"/>
      <c r="R44" s="397"/>
      <c r="S44" s="397"/>
      <c r="T44" s="397"/>
      <c r="U44" s="397"/>
    </row>
    <row r="45" spans="1:12" s="523" customFormat="1" ht="12.75" thickBot="1">
      <c r="A45" s="792" t="s">
        <v>376</v>
      </c>
      <c r="B45" s="813">
        <f>B43+B44</f>
        <v>90000000</v>
      </c>
      <c r="C45" s="813">
        <f>C43+C44</f>
        <v>80971800</v>
      </c>
      <c r="D45" s="813">
        <f t="shared" si="0"/>
        <v>80971800</v>
      </c>
      <c r="E45" s="646">
        <f aca="true" t="shared" si="5" ref="E45:J45">E43+E44</f>
        <v>0</v>
      </c>
      <c r="F45" s="646">
        <f t="shared" si="5"/>
        <v>0</v>
      </c>
      <c r="G45" s="646">
        <f t="shared" si="5"/>
        <v>0</v>
      </c>
      <c r="H45" s="646">
        <f t="shared" si="5"/>
        <v>0</v>
      </c>
      <c r="I45" s="646">
        <f t="shared" si="5"/>
        <v>0</v>
      </c>
      <c r="J45" s="645">
        <f t="shared" si="5"/>
        <v>80971800</v>
      </c>
      <c r="K45" s="650"/>
      <c r="L45" s="650"/>
    </row>
    <row r="46" spans="1:12" s="42" customFormat="1" ht="12">
      <c r="A46" s="789" t="s">
        <v>377</v>
      </c>
      <c r="B46" s="807">
        <v>250000000</v>
      </c>
      <c r="C46" s="764">
        <v>432051834</v>
      </c>
      <c r="D46" s="807">
        <f t="shared" si="0"/>
        <v>432051834</v>
      </c>
      <c r="E46" s="653"/>
      <c r="F46" s="654"/>
      <c r="G46" s="654"/>
      <c r="H46" s="654"/>
      <c r="I46" s="654"/>
      <c r="J46" s="652">
        <v>432051834</v>
      </c>
      <c r="K46" s="377"/>
      <c r="L46" s="377"/>
    </row>
    <row r="47" spans="1:12" s="42" customFormat="1" ht="12" customHeight="1" thickBot="1">
      <c r="A47" s="791" t="s">
        <v>194</v>
      </c>
      <c r="B47" s="808">
        <v>0</v>
      </c>
      <c r="C47" s="764"/>
      <c r="D47" s="808">
        <f t="shared" si="0"/>
        <v>0</v>
      </c>
      <c r="E47" s="642"/>
      <c r="F47" s="643"/>
      <c r="G47" s="643"/>
      <c r="H47" s="643"/>
      <c r="I47" s="643"/>
      <c r="J47" s="644"/>
      <c r="K47" s="377"/>
      <c r="L47" s="377"/>
    </row>
    <row r="48" spans="1:12" s="381" customFormat="1" ht="12.75" thickBot="1">
      <c r="A48" s="399" t="s">
        <v>378</v>
      </c>
      <c r="B48" s="809">
        <f>B46+B47</f>
        <v>250000000</v>
      </c>
      <c r="C48" s="809">
        <f>C46+C47</f>
        <v>432051834</v>
      </c>
      <c r="D48" s="809">
        <f t="shared" si="0"/>
        <v>432051834</v>
      </c>
      <c r="E48" s="662">
        <f aca="true" t="shared" si="6" ref="E48:J48">E46+E47</f>
        <v>0</v>
      </c>
      <c r="F48" s="662">
        <f t="shared" si="6"/>
        <v>0</v>
      </c>
      <c r="G48" s="662">
        <f t="shared" si="6"/>
        <v>0</v>
      </c>
      <c r="H48" s="662">
        <f t="shared" si="6"/>
        <v>0</v>
      </c>
      <c r="I48" s="662">
        <f t="shared" si="6"/>
        <v>0</v>
      </c>
      <c r="J48" s="965">
        <f t="shared" si="6"/>
        <v>432051834</v>
      </c>
      <c r="K48" s="664"/>
      <c r="L48" s="664"/>
    </row>
    <row r="49" spans="1:12" s="42" customFormat="1" ht="12">
      <c r="A49" s="796" t="s">
        <v>379</v>
      </c>
      <c r="B49" s="807">
        <v>500000</v>
      </c>
      <c r="C49" s="764">
        <v>565500</v>
      </c>
      <c r="D49" s="807">
        <f t="shared" si="0"/>
        <v>565500</v>
      </c>
      <c r="E49" s="653"/>
      <c r="F49" s="654"/>
      <c r="G49" s="654"/>
      <c r="H49" s="654"/>
      <c r="I49" s="654"/>
      <c r="J49" s="652">
        <v>565500</v>
      </c>
      <c r="K49" s="377"/>
      <c r="L49" s="377"/>
    </row>
    <row r="50" spans="1:12" s="42" customFormat="1" ht="12.75" thickBot="1">
      <c r="A50" s="797"/>
      <c r="B50" s="808">
        <v>0</v>
      </c>
      <c r="C50" s="764"/>
      <c r="D50" s="808">
        <f t="shared" si="0"/>
        <v>0</v>
      </c>
      <c r="E50" s="642"/>
      <c r="F50" s="643"/>
      <c r="G50" s="643"/>
      <c r="H50" s="643"/>
      <c r="I50" s="643"/>
      <c r="J50" s="644"/>
      <c r="K50" s="377"/>
      <c r="L50" s="377"/>
    </row>
    <row r="51" spans="1:12" s="42" customFormat="1" ht="12.75" thickBot="1">
      <c r="A51" s="399" t="s">
        <v>380</v>
      </c>
      <c r="B51" s="809">
        <f>B49+B50</f>
        <v>500000</v>
      </c>
      <c r="C51" s="809">
        <f>C49+C50</f>
        <v>565500</v>
      </c>
      <c r="D51" s="809">
        <f t="shared" si="0"/>
        <v>565500</v>
      </c>
      <c r="E51" s="662">
        <f aca="true" t="shared" si="7" ref="E51:J51">E49+E50</f>
        <v>0</v>
      </c>
      <c r="F51" s="662">
        <f t="shared" si="7"/>
        <v>0</v>
      </c>
      <c r="G51" s="662">
        <f t="shared" si="7"/>
        <v>0</v>
      </c>
      <c r="H51" s="662">
        <f t="shared" si="7"/>
        <v>0</v>
      </c>
      <c r="I51" s="662">
        <f t="shared" si="7"/>
        <v>0</v>
      </c>
      <c r="J51" s="965">
        <f t="shared" si="7"/>
        <v>565500</v>
      </c>
      <c r="K51" s="377"/>
      <c r="L51" s="377"/>
    </row>
    <row r="52" spans="1:12" s="42" customFormat="1" ht="12.75" thickBot="1">
      <c r="A52" s="792" t="s">
        <v>337</v>
      </c>
      <c r="B52" s="826">
        <f>B48+B51</f>
        <v>250500000</v>
      </c>
      <c r="C52" s="826">
        <f>C48+C51</f>
        <v>432617334</v>
      </c>
      <c r="D52" s="813">
        <f t="shared" si="0"/>
        <v>432617334</v>
      </c>
      <c r="E52" s="646">
        <f aca="true" t="shared" si="8" ref="E52:J52">E48+E51</f>
        <v>0</v>
      </c>
      <c r="F52" s="646">
        <f t="shared" si="8"/>
        <v>0</v>
      </c>
      <c r="G52" s="646">
        <f t="shared" si="8"/>
        <v>0</v>
      </c>
      <c r="H52" s="646">
        <f t="shared" si="8"/>
        <v>0</v>
      </c>
      <c r="I52" s="646">
        <f t="shared" si="8"/>
        <v>0</v>
      </c>
      <c r="J52" s="645">
        <f t="shared" si="8"/>
        <v>432617334</v>
      </c>
      <c r="K52" s="377"/>
      <c r="L52" s="377"/>
    </row>
    <row r="53" spans="1:12" s="381" customFormat="1" ht="12">
      <c r="A53" s="789" t="s">
        <v>467</v>
      </c>
      <c r="B53" s="807">
        <v>500000</v>
      </c>
      <c r="C53" s="764">
        <v>485240</v>
      </c>
      <c r="D53" s="807">
        <f t="shared" si="0"/>
        <v>485240</v>
      </c>
      <c r="E53" s="653">
        <v>480000</v>
      </c>
      <c r="F53" s="654"/>
      <c r="G53" s="654"/>
      <c r="H53" s="654"/>
      <c r="I53" s="654"/>
      <c r="J53" s="651">
        <v>5240</v>
      </c>
      <c r="K53" s="664"/>
      <c r="L53" s="664"/>
    </row>
    <row r="54" spans="1:12" s="381" customFormat="1" ht="12">
      <c r="A54" s="789" t="s">
        <v>1433</v>
      </c>
      <c r="B54" s="807">
        <v>4485480</v>
      </c>
      <c r="C54" s="764">
        <v>4934840</v>
      </c>
      <c r="D54" s="807"/>
      <c r="E54" s="653"/>
      <c r="F54" s="654"/>
      <c r="G54" s="654"/>
      <c r="H54" s="654"/>
      <c r="I54" s="654"/>
      <c r="J54" s="652">
        <v>4934840</v>
      </c>
      <c r="K54" s="664"/>
      <c r="L54" s="664"/>
    </row>
    <row r="55" spans="1:12" s="381" customFormat="1" ht="12">
      <c r="A55" s="798" t="s">
        <v>279</v>
      </c>
      <c r="B55" s="660">
        <v>1000000</v>
      </c>
      <c r="C55" s="825">
        <v>749059</v>
      </c>
      <c r="D55" s="660">
        <f t="shared" si="0"/>
        <v>743059</v>
      </c>
      <c r="E55" s="640"/>
      <c r="F55" s="641"/>
      <c r="G55" s="641"/>
      <c r="H55" s="641"/>
      <c r="I55" s="641"/>
      <c r="J55" s="639">
        <v>743059</v>
      </c>
      <c r="K55" s="664"/>
      <c r="L55" s="664"/>
    </row>
    <row r="56" spans="1:12" s="42" customFormat="1" ht="12.75" thickBot="1">
      <c r="A56" s="791" t="s">
        <v>1130</v>
      </c>
      <c r="B56" s="808">
        <v>1000000</v>
      </c>
      <c r="C56" s="834">
        <v>2630472</v>
      </c>
      <c r="D56" s="808">
        <f t="shared" si="0"/>
        <v>2630472</v>
      </c>
      <c r="E56" s="839"/>
      <c r="F56" s="781"/>
      <c r="G56" s="781"/>
      <c r="H56" s="781"/>
      <c r="I56" s="781"/>
      <c r="J56" s="966">
        <v>2630472</v>
      </c>
      <c r="K56" s="377"/>
      <c r="L56" s="377"/>
    </row>
    <row r="57" spans="1:12" s="42" customFormat="1" ht="12.75" thickBot="1">
      <c r="A57" s="399" t="s">
        <v>338</v>
      </c>
      <c r="B57" s="809">
        <f>SUM(B53:B56)</f>
        <v>6985480</v>
      </c>
      <c r="C57" s="809">
        <f>SUM(C53:C56)</f>
        <v>8799611</v>
      </c>
      <c r="D57" s="809">
        <f>SUM(E57:J57)</f>
        <v>8793611</v>
      </c>
      <c r="E57" s="840">
        <f aca="true" t="shared" si="9" ref="E57:J57">SUM(E53:E56)</f>
        <v>480000</v>
      </c>
      <c r="F57" s="840">
        <f t="shared" si="9"/>
        <v>0</v>
      </c>
      <c r="G57" s="840">
        <f t="shared" si="9"/>
        <v>0</v>
      </c>
      <c r="H57" s="840">
        <f t="shared" si="9"/>
        <v>0</v>
      </c>
      <c r="I57" s="840">
        <f t="shared" si="9"/>
        <v>0</v>
      </c>
      <c r="J57" s="967">
        <f t="shared" si="9"/>
        <v>8313611</v>
      </c>
      <c r="K57" s="377"/>
      <c r="L57" s="377"/>
    </row>
    <row r="58" spans="1:12" s="42" customFormat="1" ht="12.75" thickBot="1">
      <c r="A58" s="399" t="s">
        <v>381</v>
      </c>
      <c r="B58" s="809">
        <v>2420000</v>
      </c>
      <c r="C58" s="835">
        <v>3911860</v>
      </c>
      <c r="D58" s="809">
        <f>SUM(E58:J58)</f>
        <v>3911860</v>
      </c>
      <c r="E58" s="840"/>
      <c r="F58" s="782"/>
      <c r="G58" s="782"/>
      <c r="H58" s="782"/>
      <c r="I58" s="782">
        <v>3414619</v>
      </c>
      <c r="J58" s="783">
        <v>497241</v>
      </c>
      <c r="K58" s="377"/>
      <c r="L58" s="377"/>
    </row>
    <row r="59" spans="1:12" s="42" customFormat="1" ht="12">
      <c r="A59" s="789" t="s">
        <v>468</v>
      </c>
      <c r="B59" s="807">
        <v>24937200</v>
      </c>
      <c r="C59" s="764">
        <v>34971735</v>
      </c>
      <c r="D59" s="807">
        <f t="shared" si="0"/>
        <v>34035900</v>
      </c>
      <c r="E59" s="725"/>
      <c r="F59" s="776">
        <v>29696897</v>
      </c>
      <c r="G59" s="776"/>
      <c r="H59" s="776"/>
      <c r="I59" s="776">
        <v>4339003</v>
      </c>
      <c r="J59" s="655"/>
      <c r="K59" s="377"/>
      <c r="L59" s="377"/>
    </row>
    <row r="60" spans="1:12" s="42" customFormat="1" ht="12">
      <c r="A60" s="790" t="s">
        <v>469</v>
      </c>
      <c r="B60" s="660">
        <v>48468950</v>
      </c>
      <c r="C60" s="825">
        <v>47887276</v>
      </c>
      <c r="D60" s="660">
        <f t="shared" si="0"/>
        <v>57796547</v>
      </c>
      <c r="E60" s="803">
        <v>7334184</v>
      </c>
      <c r="F60" s="774">
        <v>2184730</v>
      </c>
      <c r="G60" s="774">
        <v>9913901</v>
      </c>
      <c r="H60" s="774"/>
      <c r="I60" s="774">
        <v>310640</v>
      </c>
      <c r="J60" s="679">
        <v>38053092</v>
      </c>
      <c r="K60" s="377"/>
      <c r="L60" s="377"/>
    </row>
    <row r="61" spans="1:12" s="42" customFormat="1" ht="12">
      <c r="A61" s="790" t="s">
        <v>470</v>
      </c>
      <c r="B61" s="660">
        <v>2774500</v>
      </c>
      <c r="C61" s="825">
        <v>2742093</v>
      </c>
      <c r="D61" s="660">
        <f t="shared" si="0"/>
        <v>3977046</v>
      </c>
      <c r="E61" s="803"/>
      <c r="F61" s="774"/>
      <c r="G61" s="774"/>
      <c r="H61" s="774"/>
      <c r="I61" s="774">
        <v>1509453</v>
      </c>
      <c r="J61" s="679">
        <v>2467593</v>
      </c>
      <c r="K61" s="377"/>
      <c r="L61" s="377"/>
    </row>
    <row r="62" spans="1:12" s="42" customFormat="1" ht="12">
      <c r="A62" s="790" t="s">
        <v>422</v>
      </c>
      <c r="B62" s="660">
        <v>8600000</v>
      </c>
      <c r="C62" s="825">
        <v>9913901</v>
      </c>
      <c r="D62" s="660">
        <f t="shared" si="0"/>
        <v>0</v>
      </c>
      <c r="E62" s="803"/>
      <c r="F62" s="774"/>
      <c r="G62" s="774"/>
      <c r="H62" s="774"/>
      <c r="I62" s="774"/>
      <c r="J62" s="679"/>
      <c r="K62" s="377"/>
      <c r="L62" s="377"/>
    </row>
    <row r="63" spans="1:12" s="381" customFormat="1" ht="12" customHeight="1">
      <c r="A63" s="790" t="s">
        <v>423</v>
      </c>
      <c r="B63" s="660">
        <v>94488</v>
      </c>
      <c r="C63" s="825">
        <v>94488</v>
      </c>
      <c r="D63" s="660">
        <f t="shared" si="0"/>
        <v>0</v>
      </c>
      <c r="E63" s="803"/>
      <c r="F63" s="774"/>
      <c r="G63" s="774"/>
      <c r="H63" s="774"/>
      <c r="I63" s="774"/>
      <c r="J63" s="679"/>
      <c r="K63" s="664"/>
      <c r="L63" s="664"/>
    </row>
    <row r="64" spans="1:12" s="42" customFormat="1" ht="12.75" thickBot="1">
      <c r="A64" s="791" t="s">
        <v>424</v>
      </c>
      <c r="B64" s="808">
        <v>200000</v>
      </c>
      <c r="C64" s="834">
        <v>200000</v>
      </c>
      <c r="D64" s="808">
        <f t="shared" si="0"/>
        <v>0</v>
      </c>
      <c r="E64" s="839"/>
      <c r="F64" s="781"/>
      <c r="G64" s="781"/>
      <c r="H64" s="781"/>
      <c r="I64" s="781"/>
      <c r="J64" s="680"/>
      <c r="K64" s="377"/>
      <c r="L64" s="377"/>
    </row>
    <row r="65" spans="1:12" s="42" customFormat="1" ht="12.75" thickBot="1">
      <c r="A65" s="399" t="s">
        <v>382</v>
      </c>
      <c r="B65" s="809">
        <f>SUM(B59:B64)</f>
        <v>85075138</v>
      </c>
      <c r="C65" s="809">
        <f>SUM(C59:C64)</f>
        <v>95809493</v>
      </c>
      <c r="D65" s="809">
        <f t="shared" si="0"/>
        <v>95809493</v>
      </c>
      <c r="E65" s="662">
        <f aca="true" t="shared" si="10" ref="E65:J65">SUM(E59:E64)</f>
        <v>7334184</v>
      </c>
      <c r="F65" s="662">
        <f t="shared" si="10"/>
        <v>31881627</v>
      </c>
      <c r="G65" s="662">
        <f t="shared" si="10"/>
        <v>9913901</v>
      </c>
      <c r="H65" s="662">
        <f t="shared" si="10"/>
        <v>0</v>
      </c>
      <c r="I65" s="662">
        <f t="shared" si="10"/>
        <v>6159096</v>
      </c>
      <c r="J65" s="967">
        <f t="shared" si="10"/>
        <v>40520685</v>
      </c>
      <c r="K65" s="377"/>
      <c r="L65" s="377"/>
    </row>
    <row r="66" spans="1:12" s="42" customFormat="1" ht="12">
      <c r="A66" s="789" t="s">
        <v>383</v>
      </c>
      <c r="B66" s="807">
        <v>13038490</v>
      </c>
      <c r="C66" s="764">
        <v>6923448</v>
      </c>
      <c r="D66" s="807">
        <f t="shared" si="0"/>
        <v>6923448</v>
      </c>
      <c r="E66" s="653">
        <v>75588</v>
      </c>
      <c r="F66" s="654"/>
      <c r="G66" s="654"/>
      <c r="H66" s="654"/>
      <c r="I66" s="654"/>
      <c r="J66" s="651">
        <v>6847860</v>
      </c>
      <c r="K66" s="377"/>
      <c r="L66" s="377"/>
    </row>
    <row r="67" spans="1:12" s="42" customFormat="1" ht="12.75" thickBot="1">
      <c r="A67" s="791" t="s">
        <v>384</v>
      </c>
      <c r="B67" s="808">
        <v>13520000</v>
      </c>
      <c r="C67" s="834">
        <v>15251966</v>
      </c>
      <c r="D67" s="808">
        <f t="shared" si="0"/>
        <v>15251966</v>
      </c>
      <c r="E67" s="642">
        <v>112748</v>
      </c>
      <c r="F67" s="643"/>
      <c r="G67" s="643">
        <v>1448437</v>
      </c>
      <c r="H67" s="643"/>
      <c r="I67" s="643">
        <v>70498</v>
      </c>
      <c r="J67" s="644">
        <v>13620283</v>
      </c>
      <c r="K67" s="377"/>
      <c r="L67" s="377"/>
    </row>
    <row r="68" spans="1:12" s="42" customFormat="1" ht="12.75" thickBot="1">
      <c r="A68" s="399" t="s">
        <v>385</v>
      </c>
      <c r="B68" s="809">
        <f>B66+B67</f>
        <v>26558490</v>
      </c>
      <c r="C68" s="809">
        <f>C66+C67</f>
        <v>22175414</v>
      </c>
      <c r="D68" s="809">
        <f t="shared" si="0"/>
        <v>22175414</v>
      </c>
      <c r="E68" s="662">
        <f aca="true" t="shared" si="11" ref="E68:J68">E66+E67</f>
        <v>188336</v>
      </c>
      <c r="F68" s="662">
        <f t="shared" si="11"/>
        <v>0</v>
      </c>
      <c r="G68" s="662">
        <f t="shared" si="11"/>
        <v>1448437</v>
      </c>
      <c r="H68" s="662">
        <f t="shared" si="11"/>
        <v>0</v>
      </c>
      <c r="I68" s="662">
        <f t="shared" si="11"/>
        <v>70498</v>
      </c>
      <c r="J68" s="965">
        <f t="shared" si="11"/>
        <v>20468143</v>
      </c>
      <c r="K68" s="377"/>
      <c r="L68" s="377"/>
    </row>
    <row r="69" spans="1:12" s="42" customFormat="1" ht="12.75" thickBot="1">
      <c r="A69" s="399" t="s">
        <v>386</v>
      </c>
      <c r="B69" s="809">
        <v>33969816</v>
      </c>
      <c r="C69" s="835">
        <v>38544904</v>
      </c>
      <c r="D69" s="809">
        <f t="shared" si="0"/>
        <v>38544904</v>
      </c>
      <c r="E69" s="662"/>
      <c r="F69" s="663"/>
      <c r="G69" s="663"/>
      <c r="H69" s="663"/>
      <c r="I69" s="663"/>
      <c r="J69" s="661">
        <v>38544904</v>
      </c>
      <c r="K69" s="377"/>
      <c r="L69" s="377"/>
    </row>
    <row r="70" spans="1:12" s="42" customFormat="1" ht="12">
      <c r="A70" s="789" t="s">
        <v>425</v>
      </c>
      <c r="B70" s="807">
        <v>199493055</v>
      </c>
      <c r="C70" s="764">
        <v>171110785</v>
      </c>
      <c r="D70" s="807">
        <f t="shared" si="0"/>
        <v>176328353</v>
      </c>
      <c r="E70" s="653"/>
      <c r="F70" s="654">
        <v>14369906</v>
      </c>
      <c r="G70" s="654"/>
      <c r="H70" s="654"/>
      <c r="I70" s="654">
        <v>161958447</v>
      </c>
      <c r="J70" s="651"/>
      <c r="K70" s="377"/>
      <c r="L70" s="377"/>
    </row>
    <row r="71" spans="1:12" s="381" customFormat="1" ht="12.75" thickBot="1">
      <c r="A71" s="791" t="s">
        <v>426</v>
      </c>
      <c r="B71" s="808">
        <v>16351025</v>
      </c>
      <c r="C71" s="834">
        <v>14369906</v>
      </c>
      <c r="D71" s="808">
        <f t="shared" si="0"/>
        <v>9152338</v>
      </c>
      <c r="E71" s="642"/>
      <c r="F71" s="643"/>
      <c r="G71" s="643"/>
      <c r="H71" s="643"/>
      <c r="I71" s="643"/>
      <c r="J71" s="644">
        <v>9152338</v>
      </c>
      <c r="K71" s="664"/>
      <c r="L71" s="664"/>
    </row>
    <row r="72" spans="1:12" s="381" customFormat="1" ht="12.75" thickBot="1">
      <c r="A72" s="399" t="s">
        <v>387</v>
      </c>
      <c r="B72" s="835">
        <f>B70+B71</f>
        <v>215844080</v>
      </c>
      <c r="C72" s="835">
        <f>C70+C71</f>
        <v>185480691</v>
      </c>
      <c r="D72" s="809">
        <f t="shared" si="0"/>
        <v>185480691</v>
      </c>
      <c r="E72" s="662">
        <f aca="true" t="shared" si="12" ref="E72:J72">E70+E71</f>
        <v>0</v>
      </c>
      <c r="F72" s="662">
        <f t="shared" si="12"/>
        <v>14369906</v>
      </c>
      <c r="G72" s="662">
        <f t="shared" si="12"/>
        <v>0</v>
      </c>
      <c r="H72" s="662">
        <f t="shared" si="12"/>
        <v>0</v>
      </c>
      <c r="I72" s="662">
        <f t="shared" si="12"/>
        <v>161958447</v>
      </c>
      <c r="J72" s="965">
        <f t="shared" si="12"/>
        <v>9152338</v>
      </c>
      <c r="K72" s="664"/>
      <c r="L72" s="664"/>
    </row>
    <row r="73" spans="1:12" s="42" customFormat="1" ht="13.5" thickBot="1">
      <c r="A73" s="399" t="s">
        <v>388</v>
      </c>
      <c r="B73" s="809">
        <v>39103703</v>
      </c>
      <c r="C73" s="835">
        <v>41009371</v>
      </c>
      <c r="D73" s="809">
        <f aca="true" t="shared" si="13" ref="D73:D97">SUM(E73:J73)</f>
        <v>41009371</v>
      </c>
      <c r="E73" s="662">
        <v>86993</v>
      </c>
      <c r="F73" s="663">
        <v>12492649</v>
      </c>
      <c r="G73" s="868">
        <v>1788526</v>
      </c>
      <c r="H73" s="663"/>
      <c r="I73" s="959">
        <v>2743892</v>
      </c>
      <c r="J73" s="960">
        <v>23897311</v>
      </c>
      <c r="K73" s="377"/>
      <c r="L73" s="377"/>
    </row>
    <row r="74" spans="1:12" s="381" customFormat="1" ht="13.5" thickBot="1">
      <c r="A74" s="863" t="s">
        <v>1131</v>
      </c>
      <c r="B74" s="864">
        <v>233926675</v>
      </c>
      <c r="C74" s="865">
        <v>130492977</v>
      </c>
      <c r="D74" s="864">
        <f t="shared" si="13"/>
        <v>130492977</v>
      </c>
      <c r="E74" s="866">
        <v>1000</v>
      </c>
      <c r="F74" s="867">
        <v>180000</v>
      </c>
      <c r="G74" s="861">
        <v>2000</v>
      </c>
      <c r="H74" s="867"/>
      <c r="I74" s="867"/>
      <c r="J74" s="968">
        <v>130309977</v>
      </c>
      <c r="K74" s="664"/>
      <c r="L74" s="664"/>
    </row>
    <row r="75" spans="1:12" s="42" customFormat="1" ht="12.75" thickBot="1">
      <c r="A75" s="399" t="s">
        <v>278</v>
      </c>
      <c r="B75" s="809"/>
      <c r="C75" s="835">
        <v>247328</v>
      </c>
      <c r="D75" s="809">
        <f t="shared" si="13"/>
        <v>247328</v>
      </c>
      <c r="E75" s="662">
        <v>408</v>
      </c>
      <c r="F75" s="663">
        <v>328</v>
      </c>
      <c r="G75" s="663">
        <v>131</v>
      </c>
      <c r="H75" s="663">
        <v>272</v>
      </c>
      <c r="I75" s="663">
        <v>844</v>
      </c>
      <c r="J75" s="661">
        <v>245345</v>
      </c>
      <c r="K75" s="377"/>
      <c r="L75" s="377"/>
    </row>
    <row r="76" spans="1:12" s="42" customFormat="1" ht="12.75" hidden="1" thickBot="1">
      <c r="A76" s="399" t="s">
        <v>1132</v>
      </c>
      <c r="B76" s="810">
        <v>0</v>
      </c>
      <c r="C76" s="763"/>
      <c r="D76" s="810">
        <f t="shared" si="13"/>
        <v>0</v>
      </c>
      <c r="E76" s="773"/>
      <c r="F76" s="777"/>
      <c r="G76" s="777"/>
      <c r="H76" s="777"/>
      <c r="I76" s="777"/>
      <c r="J76" s="779"/>
      <c r="K76" s="377"/>
      <c r="L76" s="377"/>
    </row>
    <row r="77" spans="1:12" s="42" customFormat="1" ht="12">
      <c r="A77" s="802" t="s">
        <v>471</v>
      </c>
      <c r="B77" s="823"/>
      <c r="C77" s="836">
        <v>630968</v>
      </c>
      <c r="D77" s="823">
        <f t="shared" si="13"/>
        <v>630968</v>
      </c>
      <c r="E77" s="806"/>
      <c r="F77" s="780"/>
      <c r="G77" s="780"/>
      <c r="H77" s="780"/>
      <c r="I77" s="780">
        <v>389494</v>
      </c>
      <c r="J77" s="770">
        <v>241474</v>
      </c>
      <c r="K77" s="377"/>
      <c r="L77" s="377"/>
    </row>
    <row r="78" spans="1:12" s="42" customFormat="1" ht="12">
      <c r="A78" s="790" t="s">
        <v>472</v>
      </c>
      <c r="B78" s="660"/>
      <c r="C78" s="825"/>
      <c r="D78" s="660">
        <f t="shared" si="13"/>
        <v>0</v>
      </c>
      <c r="E78" s="640"/>
      <c r="F78" s="641"/>
      <c r="G78" s="641"/>
      <c r="H78" s="641"/>
      <c r="I78" s="641"/>
      <c r="J78" s="638"/>
      <c r="K78" s="377"/>
      <c r="L78" s="377"/>
    </row>
    <row r="79" spans="1:12" s="523" customFormat="1" ht="12.75" thickBot="1">
      <c r="A79" s="791" t="s">
        <v>389</v>
      </c>
      <c r="B79" s="808"/>
      <c r="C79" s="847">
        <v>9820362</v>
      </c>
      <c r="D79" s="808">
        <f t="shared" si="13"/>
        <v>9822676</v>
      </c>
      <c r="E79" s="642">
        <v>94106</v>
      </c>
      <c r="F79" s="643">
        <v>1734</v>
      </c>
      <c r="G79" s="643">
        <v>42680</v>
      </c>
      <c r="H79" s="643">
        <v>54420</v>
      </c>
      <c r="I79" s="643">
        <v>317334</v>
      </c>
      <c r="J79" s="644">
        <v>9312402</v>
      </c>
      <c r="K79" s="650"/>
      <c r="L79" s="650"/>
    </row>
    <row r="80" spans="1:12" s="381" customFormat="1" ht="12.75" thickBot="1">
      <c r="A80" s="399" t="s">
        <v>389</v>
      </c>
      <c r="B80" s="809">
        <v>0</v>
      </c>
      <c r="C80" s="835">
        <f>C77+C78+C79</f>
        <v>10451330</v>
      </c>
      <c r="D80" s="809">
        <f t="shared" si="13"/>
        <v>10453644</v>
      </c>
      <c r="E80" s="849">
        <f aca="true" t="shared" si="14" ref="E80:J80">E77+E78+E79</f>
        <v>94106</v>
      </c>
      <c r="F80" s="835">
        <f t="shared" si="14"/>
        <v>1734</v>
      </c>
      <c r="G80" s="835">
        <f t="shared" si="14"/>
        <v>42680</v>
      </c>
      <c r="H80" s="835">
        <f t="shared" si="14"/>
        <v>54420</v>
      </c>
      <c r="I80" s="835">
        <f t="shared" si="14"/>
        <v>706828</v>
      </c>
      <c r="J80" s="965">
        <f t="shared" si="14"/>
        <v>9553876</v>
      </c>
      <c r="K80" s="664"/>
      <c r="L80" s="664"/>
    </row>
    <row r="81" spans="1:12" s="42" customFormat="1" ht="13.5" thickBot="1">
      <c r="A81" s="799" t="s">
        <v>339</v>
      </c>
      <c r="B81" s="813">
        <f>B58+B65+B68+B69+B72+B73+B74+B75+B76+B80</f>
        <v>636897902</v>
      </c>
      <c r="C81" s="813">
        <f>C58+C65+C68+C69+C72+C73+C74+C75+C76+C80</f>
        <v>528123368</v>
      </c>
      <c r="D81" s="813">
        <f t="shared" si="13"/>
        <v>528125682</v>
      </c>
      <c r="E81" s="848">
        <f aca="true" t="shared" si="15" ref="E81:J81">E58+E65+E68+E69+E72+E73+E74+E75+E76+E80</f>
        <v>7705027</v>
      </c>
      <c r="F81" s="647">
        <f t="shared" si="15"/>
        <v>58926244</v>
      </c>
      <c r="G81" s="647">
        <f t="shared" si="15"/>
        <v>13195675</v>
      </c>
      <c r="H81" s="647">
        <f t="shared" si="15"/>
        <v>54692</v>
      </c>
      <c r="I81" s="645">
        <f t="shared" si="15"/>
        <v>175054224</v>
      </c>
      <c r="J81" s="813">
        <f t="shared" si="15"/>
        <v>273189820</v>
      </c>
      <c r="K81" s="377"/>
      <c r="L81" s="377"/>
    </row>
    <row r="82" spans="1:12" s="42" customFormat="1" ht="12.75" thickBot="1">
      <c r="A82" s="399" t="s">
        <v>390</v>
      </c>
      <c r="B82" s="810">
        <v>0</v>
      </c>
      <c r="C82" s="763"/>
      <c r="D82" s="810">
        <f t="shared" si="13"/>
        <v>0</v>
      </c>
      <c r="E82" s="773"/>
      <c r="F82" s="777"/>
      <c r="G82" s="777"/>
      <c r="H82" s="777"/>
      <c r="I82" s="777"/>
      <c r="J82" s="779"/>
      <c r="K82" s="377"/>
      <c r="L82" s="377"/>
    </row>
    <row r="83" spans="1:12" s="42" customFormat="1" ht="12">
      <c r="A83" s="1052" t="s">
        <v>1435</v>
      </c>
      <c r="B83" s="807">
        <v>0</v>
      </c>
      <c r="C83" s="836">
        <v>426000</v>
      </c>
      <c r="D83" s="823">
        <f t="shared" si="13"/>
        <v>426000</v>
      </c>
      <c r="E83" s="806"/>
      <c r="F83" s="780"/>
      <c r="G83" s="780"/>
      <c r="H83" s="780"/>
      <c r="I83" s="780"/>
      <c r="J83" s="770">
        <v>426000</v>
      </c>
      <c r="K83" s="377"/>
      <c r="L83" s="377"/>
    </row>
    <row r="84" spans="1:12" s="381" customFormat="1" ht="12.75" thickBot="1">
      <c r="A84" s="791" t="s">
        <v>473</v>
      </c>
      <c r="B84" s="808">
        <v>0</v>
      </c>
      <c r="C84" s="834">
        <v>49213</v>
      </c>
      <c r="D84" s="824">
        <f t="shared" si="13"/>
        <v>118110</v>
      </c>
      <c r="E84" s="772"/>
      <c r="F84" s="771"/>
      <c r="G84" s="771"/>
      <c r="H84" s="771"/>
      <c r="I84" s="771"/>
      <c r="J84" s="768">
        <v>118110</v>
      </c>
      <c r="K84" s="664"/>
      <c r="L84" s="664"/>
    </row>
    <row r="85" spans="1:12" s="381" customFormat="1" ht="12.75" thickBot="1">
      <c r="A85" s="399" t="s">
        <v>391</v>
      </c>
      <c r="B85" s="810">
        <v>0</v>
      </c>
      <c r="C85" s="835">
        <f>C83+C84</f>
        <v>475213</v>
      </c>
      <c r="D85" s="810">
        <f t="shared" si="13"/>
        <v>544110</v>
      </c>
      <c r="E85" s="835">
        <f aca="true" t="shared" si="16" ref="E85:J85">E83+E84</f>
        <v>0</v>
      </c>
      <c r="F85" s="835">
        <f t="shared" si="16"/>
        <v>0</v>
      </c>
      <c r="G85" s="835">
        <f t="shared" si="16"/>
        <v>0</v>
      </c>
      <c r="H85" s="835">
        <f t="shared" si="16"/>
        <v>0</v>
      </c>
      <c r="I85" s="835">
        <f t="shared" si="16"/>
        <v>0</v>
      </c>
      <c r="J85" s="965">
        <f t="shared" si="16"/>
        <v>544110</v>
      </c>
      <c r="K85" s="664"/>
      <c r="L85" s="664"/>
    </row>
    <row r="86" spans="1:12" s="523" customFormat="1" ht="13.5" thickBot="1">
      <c r="A86" s="399" t="s">
        <v>392</v>
      </c>
      <c r="B86" s="810">
        <v>0</v>
      </c>
      <c r="C86" s="837">
        <v>118110</v>
      </c>
      <c r="D86" s="816">
        <f t="shared" si="13"/>
        <v>193851</v>
      </c>
      <c r="E86" s="669">
        <v>193851</v>
      </c>
      <c r="F86" s="670"/>
      <c r="G86" s="670"/>
      <c r="H86" s="670"/>
      <c r="I86" s="670"/>
      <c r="J86" s="668"/>
      <c r="K86" s="650"/>
      <c r="L86" s="650"/>
    </row>
    <row r="87" spans="1:12" s="381" customFormat="1" ht="12.75" thickBot="1">
      <c r="A87" s="399" t="s">
        <v>474</v>
      </c>
      <c r="B87" s="810">
        <v>0</v>
      </c>
      <c r="C87" s="835"/>
      <c r="D87" s="810">
        <f t="shared" si="13"/>
        <v>0</v>
      </c>
      <c r="E87" s="662"/>
      <c r="F87" s="663"/>
      <c r="G87" s="663"/>
      <c r="H87" s="663"/>
      <c r="I87" s="663"/>
      <c r="J87" s="661"/>
      <c r="K87" s="664"/>
      <c r="L87" s="664"/>
    </row>
    <row r="88" spans="1:12" s="381" customFormat="1" ht="13.5" thickBot="1">
      <c r="A88" s="799" t="s">
        <v>340</v>
      </c>
      <c r="B88" s="816">
        <v>0</v>
      </c>
      <c r="C88" s="826">
        <f>C82+C85+C86+C87</f>
        <v>593323</v>
      </c>
      <c r="D88" s="813">
        <f t="shared" si="13"/>
        <v>737961</v>
      </c>
      <c r="E88" s="826">
        <f aca="true" t="shared" si="17" ref="E88:J88">E82+E85+E86+E87</f>
        <v>193851</v>
      </c>
      <c r="F88" s="826">
        <f t="shared" si="17"/>
        <v>0</v>
      </c>
      <c r="G88" s="826">
        <f t="shared" si="17"/>
        <v>0</v>
      </c>
      <c r="H88" s="826">
        <f t="shared" si="17"/>
        <v>0</v>
      </c>
      <c r="I88" s="826">
        <f t="shared" si="17"/>
        <v>0</v>
      </c>
      <c r="J88" s="645">
        <f t="shared" si="17"/>
        <v>544110</v>
      </c>
      <c r="K88" s="664"/>
      <c r="L88" s="664"/>
    </row>
    <row r="89" spans="1:12" s="42" customFormat="1" ht="12.75" thickBot="1">
      <c r="A89" s="333" t="s">
        <v>393</v>
      </c>
      <c r="B89" s="817">
        <v>0</v>
      </c>
      <c r="C89" s="416"/>
      <c r="D89" s="817">
        <f t="shared" si="13"/>
        <v>0</v>
      </c>
      <c r="E89" s="666"/>
      <c r="F89" s="667"/>
      <c r="G89" s="667"/>
      <c r="H89" s="667"/>
      <c r="I89" s="667"/>
      <c r="J89" s="665"/>
      <c r="K89" s="377"/>
      <c r="L89" s="377"/>
    </row>
    <row r="90" spans="1:12" s="42" customFormat="1" ht="12.75" thickBot="1">
      <c r="A90" s="399" t="s">
        <v>1192</v>
      </c>
      <c r="B90" s="810"/>
      <c r="C90" s="763"/>
      <c r="D90" s="810">
        <f t="shared" si="13"/>
        <v>0</v>
      </c>
      <c r="E90" s="773"/>
      <c r="F90" s="777"/>
      <c r="G90" s="777"/>
      <c r="H90" s="777"/>
      <c r="I90" s="777"/>
      <c r="J90" s="779"/>
      <c r="K90" s="377"/>
      <c r="L90" s="377"/>
    </row>
    <row r="91" spans="1:12" s="42" customFormat="1" ht="24.75" customHeight="1">
      <c r="A91" s="1419" t="s">
        <v>1193</v>
      </c>
      <c r="B91" s="818"/>
      <c r="C91" s="764">
        <v>400000</v>
      </c>
      <c r="D91" s="807">
        <f t="shared" si="13"/>
        <v>400000</v>
      </c>
      <c r="E91" s="653"/>
      <c r="F91" s="654"/>
      <c r="G91" s="654"/>
      <c r="H91" s="654"/>
      <c r="I91" s="654"/>
      <c r="J91" s="651">
        <v>400000</v>
      </c>
      <c r="K91" s="377"/>
      <c r="L91" s="377"/>
    </row>
    <row r="92" spans="1:12" s="42" customFormat="1" ht="12.75">
      <c r="A92" s="794" t="s">
        <v>1194</v>
      </c>
      <c r="B92" s="819"/>
      <c r="C92" s="660"/>
      <c r="D92" s="660">
        <f t="shared" si="13"/>
        <v>0</v>
      </c>
      <c r="E92" s="640"/>
      <c r="F92" s="641"/>
      <c r="G92" s="641"/>
      <c r="H92" s="641"/>
      <c r="I92" s="641"/>
      <c r="J92" s="638"/>
      <c r="K92" s="377"/>
      <c r="L92" s="377"/>
    </row>
    <row r="93" spans="1:12" s="42" customFormat="1" ht="12.75" thickBot="1">
      <c r="A93" s="791" t="s">
        <v>1133</v>
      </c>
      <c r="B93" s="808">
        <v>40229130</v>
      </c>
      <c r="C93" s="378"/>
      <c r="D93" s="808">
        <f t="shared" si="13"/>
        <v>0</v>
      </c>
      <c r="E93" s="642"/>
      <c r="F93" s="643"/>
      <c r="G93" s="643"/>
      <c r="H93" s="643"/>
      <c r="I93" s="643"/>
      <c r="J93" s="644"/>
      <c r="K93" s="377"/>
      <c r="L93" s="377"/>
    </row>
    <row r="94" spans="1:12" s="42" customFormat="1" ht="12.75" thickBot="1">
      <c r="A94" s="399" t="s">
        <v>394</v>
      </c>
      <c r="B94" s="809">
        <f>B93+B91+B92</f>
        <v>40229130</v>
      </c>
      <c r="C94" s="809">
        <f>C93+C91+C92</f>
        <v>400000</v>
      </c>
      <c r="D94" s="810">
        <f t="shared" si="13"/>
        <v>400000</v>
      </c>
      <c r="E94" s="763">
        <f aca="true" t="shared" si="18" ref="E94:J95">E93</f>
        <v>0</v>
      </c>
      <c r="F94" s="763">
        <f t="shared" si="18"/>
        <v>0</v>
      </c>
      <c r="G94" s="763">
        <f t="shared" si="18"/>
        <v>0</v>
      </c>
      <c r="H94" s="763">
        <f t="shared" si="18"/>
        <v>0</v>
      </c>
      <c r="I94" s="763">
        <f t="shared" si="18"/>
        <v>0</v>
      </c>
      <c r="J94" s="969">
        <f>J91</f>
        <v>400000</v>
      </c>
      <c r="K94" s="377"/>
      <c r="L94" s="377"/>
    </row>
    <row r="95" spans="1:12" s="42" customFormat="1" ht="12.75" thickBot="1">
      <c r="A95" s="792" t="s">
        <v>341</v>
      </c>
      <c r="B95" s="813">
        <f>B94</f>
        <v>40229130</v>
      </c>
      <c r="C95" s="826">
        <f>C94</f>
        <v>400000</v>
      </c>
      <c r="D95" s="813">
        <f t="shared" si="13"/>
        <v>400000</v>
      </c>
      <c r="E95" s="826">
        <f t="shared" si="18"/>
        <v>0</v>
      </c>
      <c r="F95" s="826">
        <f t="shared" si="18"/>
        <v>0</v>
      </c>
      <c r="G95" s="826">
        <f t="shared" si="18"/>
        <v>0</v>
      </c>
      <c r="H95" s="826">
        <f t="shared" si="18"/>
        <v>0</v>
      </c>
      <c r="I95" s="826">
        <f t="shared" si="18"/>
        <v>0</v>
      </c>
      <c r="J95" s="645">
        <f t="shared" si="18"/>
        <v>400000</v>
      </c>
      <c r="K95" s="377"/>
      <c r="L95" s="377"/>
    </row>
    <row r="96" spans="1:12" s="523" customFormat="1" ht="12">
      <c r="A96" s="789" t="s">
        <v>395</v>
      </c>
      <c r="B96" s="807">
        <v>2327340</v>
      </c>
      <c r="C96" s="764">
        <v>2327340</v>
      </c>
      <c r="D96" s="807">
        <f t="shared" si="13"/>
        <v>2327340</v>
      </c>
      <c r="E96" s="653">
        <v>2327340</v>
      </c>
      <c r="F96" s="654"/>
      <c r="G96" s="654"/>
      <c r="H96" s="654"/>
      <c r="I96" s="654"/>
      <c r="J96" s="651"/>
      <c r="K96" s="650"/>
      <c r="L96" s="650"/>
    </row>
    <row r="97" spans="1:12" s="42" customFormat="1" ht="12.75" thickBot="1">
      <c r="A97" s="791" t="s">
        <v>1195</v>
      </c>
      <c r="B97" s="808"/>
      <c r="C97" s="834"/>
      <c r="D97" s="808">
        <f t="shared" si="13"/>
        <v>0</v>
      </c>
      <c r="E97" s="642"/>
      <c r="F97" s="643"/>
      <c r="G97" s="643"/>
      <c r="H97" s="643"/>
      <c r="I97" s="643"/>
      <c r="J97" s="644"/>
      <c r="K97" s="377"/>
      <c r="L97" s="377"/>
    </row>
    <row r="98" spans="1:12" s="42" customFormat="1" ht="12.75" thickBot="1">
      <c r="A98" s="399" t="s">
        <v>396</v>
      </c>
      <c r="B98" s="835">
        <f>B96</f>
        <v>2327340</v>
      </c>
      <c r="C98" s="835">
        <f>C96</f>
        <v>2327340</v>
      </c>
      <c r="D98" s="809">
        <f aca="true" t="shared" si="19" ref="D98:D104">SUM(E98:J98)</f>
        <v>2327340</v>
      </c>
      <c r="E98" s="662">
        <f>E96</f>
        <v>2327340</v>
      </c>
      <c r="F98" s="662">
        <f>F96</f>
        <v>0</v>
      </c>
      <c r="G98" s="662">
        <f>G96</f>
        <v>0</v>
      </c>
      <c r="H98" s="662">
        <f>H96</f>
        <v>0</v>
      </c>
      <c r="I98" s="662">
        <f>I96</f>
        <v>0</v>
      </c>
      <c r="J98" s="965"/>
      <c r="K98" s="377"/>
      <c r="L98" s="377"/>
    </row>
    <row r="99" spans="1:12" s="381" customFormat="1" ht="12">
      <c r="A99" s="789" t="s">
        <v>427</v>
      </c>
      <c r="B99" s="807"/>
      <c r="C99" s="764">
        <v>42391</v>
      </c>
      <c r="D99" s="807">
        <f t="shared" si="19"/>
        <v>42391</v>
      </c>
      <c r="E99" s="653"/>
      <c r="F99" s="654"/>
      <c r="G99" s="654"/>
      <c r="H99" s="654"/>
      <c r="I99" s="654"/>
      <c r="J99" s="651">
        <v>42391</v>
      </c>
      <c r="K99" s="664"/>
      <c r="L99" s="664"/>
    </row>
    <row r="100" spans="1:12" s="381" customFormat="1" ht="12">
      <c r="A100" s="1062" t="s">
        <v>1434</v>
      </c>
      <c r="B100" s="660"/>
      <c r="C100" s="825">
        <v>60959896</v>
      </c>
      <c r="D100" s="660">
        <f t="shared" si="19"/>
        <v>60959896</v>
      </c>
      <c r="E100" s="640"/>
      <c r="F100" s="641"/>
      <c r="G100" s="641"/>
      <c r="H100" s="641"/>
      <c r="I100" s="641"/>
      <c r="J100" s="638">
        <v>60959896</v>
      </c>
      <c r="K100" s="664"/>
      <c r="L100" s="664"/>
    </row>
    <row r="101" spans="1:12" s="42" customFormat="1" ht="13.5" thickBot="1">
      <c r="A101" s="850" t="s">
        <v>1134</v>
      </c>
      <c r="B101" s="660"/>
      <c r="C101" s="825"/>
      <c r="D101" s="660">
        <f t="shared" si="19"/>
        <v>0</v>
      </c>
      <c r="E101" s="640"/>
      <c r="F101" s="641"/>
      <c r="G101" s="641"/>
      <c r="H101" s="641"/>
      <c r="I101" s="641"/>
      <c r="J101" s="638"/>
      <c r="K101" s="377"/>
      <c r="L101" s="377"/>
    </row>
    <row r="102" spans="1:12" s="42" customFormat="1" ht="12.75" thickBot="1">
      <c r="A102" s="399" t="s">
        <v>475</v>
      </c>
      <c r="B102" s="809">
        <v>0</v>
      </c>
      <c r="C102" s="835">
        <f>SUM(C99:C101)</f>
        <v>61002287</v>
      </c>
      <c r="D102" s="809">
        <f t="shared" si="19"/>
        <v>61002287</v>
      </c>
      <c r="E102" s="835">
        <f aca="true" t="shared" si="20" ref="E102:J102">SUM(E99:E101)</f>
        <v>0</v>
      </c>
      <c r="F102" s="835">
        <f t="shared" si="20"/>
        <v>0</v>
      </c>
      <c r="G102" s="835">
        <f t="shared" si="20"/>
        <v>0</v>
      </c>
      <c r="H102" s="835">
        <f t="shared" si="20"/>
        <v>0</v>
      </c>
      <c r="I102" s="835">
        <f t="shared" si="20"/>
        <v>0</v>
      </c>
      <c r="J102" s="965">
        <f t="shared" si="20"/>
        <v>61002287</v>
      </c>
      <c r="K102" s="377"/>
      <c r="L102" s="377"/>
    </row>
    <row r="103" spans="1:12" s="381" customFormat="1" ht="12.75" thickBot="1">
      <c r="A103" s="792" t="s">
        <v>0</v>
      </c>
      <c r="B103" s="826">
        <f>B98+B102</f>
        <v>2327340</v>
      </c>
      <c r="C103" s="826">
        <f>C98+C102</f>
        <v>63329627</v>
      </c>
      <c r="D103" s="813">
        <f t="shared" si="19"/>
        <v>63329627</v>
      </c>
      <c r="E103" s="826">
        <f aca="true" t="shared" si="21" ref="E103:J103">E98+E102</f>
        <v>2327340</v>
      </c>
      <c r="F103" s="826">
        <f t="shared" si="21"/>
        <v>0</v>
      </c>
      <c r="G103" s="826">
        <f t="shared" si="21"/>
        <v>0</v>
      </c>
      <c r="H103" s="826">
        <f t="shared" si="21"/>
        <v>0</v>
      </c>
      <c r="I103" s="826">
        <f t="shared" si="21"/>
        <v>0</v>
      </c>
      <c r="J103" s="645">
        <f t="shared" si="21"/>
        <v>61002287</v>
      </c>
      <c r="K103" s="664"/>
      <c r="L103" s="664"/>
    </row>
    <row r="104" spans="1:12" s="523" customFormat="1" ht="12">
      <c r="A104" s="801"/>
      <c r="B104" s="821"/>
      <c r="C104" s="838"/>
      <c r="D104" s="821">
        <f t="shared" si="19"/>
        <v>0</v>
      </c>
      <c r="E104" s="672"/>
      <c r="F104" s="671"/>
      <c r="G104" s="671"/>
      <c r="H104" s="671"/>
      <c r="I104" s="671"/>
      <c r="J104" s="786"/>
      <c r="K104" s="650"/>
      <c r="L104" s="650"/>
    </row>
    <row r="105" spans="1:12" s="523" customFormat="1" ht="12">
      <c r="A105" s="795"/>
      <c r="B105" s="822"/>
      <c r="C105" s="832"/>
      <c r="D105" s="822"/>
      <c r="E105" s="804"/>
      <c r="F105" s="765"/>
      <c r="G105" s="765"/>
      <c r="H105" s="765"/>
      <c r="I105" s="765"/>
      <c r="J105" s="785"/>
      <c r="K105" s="650"/>
      <c r="L105" s="650"/>
    </row>
    <row r="106" spans="1:12" s="523" customFormat="1" ht="24.75" customHeight="1">
      <c r="A106" s="798" t="s">
        <v>1135</v>
      </c>
      <c r="B106" s="660">
        <v>16278000</v>
      </c>
      <c r="C106" s="825">
        <v>4360111</v>
      </c>
      <c r="D106" s="808">
        <f aca="true" t="shared" si="22" ref="D106:D137">SUM(E106:J106)</f>
        <v>4360111</v>
      </c>
      <c r="E106" s="51"/>
      <c r="F106" s="641"/>
      <c r="G106" s="641"/>
      <c r="H106" s="49"/>
      <c r="I106" s="641"/>
      <c r="J106" s="638">
        <v>4360111</v>
      </c>
      <c r="K106" s="650"/>
      <c r="L106" s="650"/>
    </row>
    <row r="107" spans="1:12" s="381" customFormat="1" ht="12.75" thickBot="1">
      <c r="A107" s="791" t="s">
        <v>1136</v>
      </c>
      <c r="B107" s="808">
        <v>48434073</v>
      </c>
      <c r="C107" s="834">
        <v>48434073</v>
      </c>
      <c r="D107" s="808">
        <f t="shared" si="22"/>
        <v>48434073</v>
      </c>
      <c r="E107" s="642"/>
      <c r="F107" s="643"/>
      <c r="G107" s="643"/>
      <c r="H107" s="643"/>
      <c r="I107" s="643"/>
      <c r="J107" s="644">
        <v>48434073</v>
      </c>
      <c r="K107" s="664"/>
      <c r="L107" s="664"/>
    </row>
    <row r="108" spans="1:12" s="42" customFormat="1" ht="12.75" thickBot="1">
      <c r="A108" s="399" t="s">
        <v>240</v>
      </c>
      <c r="B108" s="809">
        <f>B106+B107</f>
        <v>64712073</v>
      </c>
      <c r="C108" s="809">
        <f>C106+C107</f>
        <v>52794184</v>
      </c>
      <c r="D108" s="809">
        <f t="shared" si="22"/>
        <v>52794184</v>
      </c>
      <c r="E108" s="663">
        <f aca="true" t="shared" si="23" ref="E108:J108">E106+E107</f>
        <v>0</v>
      </c>
      <c r="F108" s="663">
        <f t="shared" si="23"/>
        <v>0</v>
      </c>
      <c r="G108" s="663">
        <f t="shared" si="23"/>
        <v>0</v>
      </c>
      <c r="H108" s="663">
        <f t="shared" si="23"/>
        <v>0</v>
      </c>
      <c r="I108" s="663">
        <f t="shared" si="23"/>
        <v>0</v>
      </c>
      <c r="J108" s="663">
        <f t="shared" si="23"/>
        <v>52794184</v>
      </c>
      <c r="K108" s="377"/>
      <c r="L108" s="377"/>
    </row>
    <row r="109" spans="1:12" s="381" customFormat="1" ht="12" hidden="1">
      <c r="A109" s="802" t="s">
        <v>1</v>
      </c>
      <c r="B109" s="823">
        <v>0</v>
      </c>
      <c r="C109" s="836"/>
      <c r="D109" s="823">
        <f t="shared" si="22"/>
        <v>0</v>
      </c>
      <c r="E109" s="806"/>
      <c r="F109" s="780"/>
      <c r="G109" s="780"/>
      <c r="H109" s="780"/>
      <c r="I109" s="780"/>
      <c r="J109" s="770"/>
      <c r="K109" s="664"/>
      <c r="L109" s="664"/>
    </row>
    <row r="110" spans="1:12" s="381" customFormat="1" ht="12" hidden="1">
      <c r="A110" s="800" t="s">
        <v>221</v>
      </c>
      <c r="B110" s="820">
        <v>0</v>
      </c>
      <c r="C110" s="833"/>
      <c r="D110" s="820">
        <f t="shared" si="22"/>
        <v>0</v>
      </c>
      <c r="E110" s="805"/>
      <c r="F110" s="775"/>
      <c r="G110" s="775"/>
      <c r="H110" s="775"/>
      <c r="I110" s="775"/>
      <c r="J110" s="767"/>
      <c r="K110" s="664"/>
      <c r="L110" s="664"/>
    </row>
    <row r="111" spans="1:12" s="42" customFormat="1" ht="12" hidden="1">
      <c r="A111" s="800" t="s">
        <v>222</v>
      </c>
      <c r="B111" s="820">
        <v>0</v>
      </c>
      <c r="C111" s="825"/>
      <c r="D111" s="820">
        <f t="shared" si="22"/>
        <v>0</v>
      </c>
      <c r="E111" s="640"/>
      <c r="F111" s="641"/>
      <c r="G111" s="641"/>
      <c r="H111" s="641"/>
      <c r="I111" s="641"/>
      <c r="J111" s="679"/>
      <c r="K111" s="377"/>
      <c r="L111" s="377"/>
    </row>
    <row r="112" spans="1:12" s="42" customFormat="1" ht="12">
      <c r="A112" s="790" t="s">
        <v>1137</v>
      </c>
      <c r="B112" s="660">
        <v>3000000</v>
      </c>
      <c r="C112" s="825">
        <v>212562</v>
      </c>
      <c r="D112" s="820">
        <f t="shared" si="22"/>
        <v>212562</v>
      </c>
      <c r="E112" s="640"/>
      <c r="F112" s="641"/>
      <c r="G112" s="641"/>
      <c r="H112" s="641"/>
      <c r="I112" s="641"/>
      <c r="J112" s="679">
        <v>212562</v>
      </c>
      <c r="K112" s="377"/>
      <c r="L112" s="377"/>
    </row>
    <row r="113" spans="1:12" s="42" customFormat="1" ht="12">
      <c r="A113" s="1052" t="s">
        <v>1436</v>
      </c>
      <c r="B113" s="660">
        <v>389043</v>
      </c>
      <c r="C113" s="825">
        <v>389043</v>
      </c>
      <c r="D113" s="820">
        <f t="shared" si="22"/>
        <v>0</v>
      </c>
      <c r="E113" s="640"/>
      <c r="F113" s="641"/>
      <c r="G113" s="641"/>
      <c r="H113" s="641"/>
      <c r="I113" s="641"/>
      <c r="J113" s="679"/>
      <c r="K113" s="377"/>
      <c r="L113" s="377"/>
    </row>
    <row r="114" spans="1:12" s="42" customFormat="1" ht="12">
      <c r="A114" s="1052" t="s">
        <v>1437</v>
      </c>
      <c r="B114" s="660">
        <v>40845</v>
      </c>
      <c r="C114" s="825">
        <v>40845</v>
      </c>
      <c r="D114" s="820">
        <f t="shared" si="22"/>
        <v>0</v>
      </c>
      <c r="E114" s="640"/>
      <c r="F114" s="641"/>
      <c r="G114" s="641"/>
      <c r="H114" s="641"/>
      <c r="I114" s="641"/>
      <c r="J114" s="679"/>
      <c r="K114" s="377"/>
      <c r="L114" s="377"/>
    </row>
    <row r="115" spans="1:12" s="42" customFormat="1" ht="12">
      <c r="A115" s="1053" t="s">
        <v>415</v>
      </c>
      <c r="B115" s="660">
        <v>243034</v>
      </c>
      <c r="C115" s="825">
        <v>243034</v>
      </c>
      <c r="D115" s="820">
        <f t="shared" si="22"/>
        <v>121572</v>
      </c>
      <c r="E115" s="640"/>
      <c r="F115" s="641"/>
      <c r="G115" s="641"/>
      <c r="H115" s="641"/>
      <c r="I115" s="641"/>
      <c r="J115" s="679">
        <v>121572</v>
      </c>
      <c r="K115" s="377"/>
      <c r="L115" s="377"/>
    </row>
    <row r="116" spans="1:12" s="42" customFormat="1" ht="12">
      <c r="A116" s="1053" t="s">
        <v>908</v>
      </c>
      <c r="B116" s="660">
        <v>900000</v>
      </c>
      <c r="C116" s="825">
        <v>900000</v>
      </c>
      <c r="D116" s="820">
        <f t="shared" si="22"/>
        <v>900000</v>
      </c>
      <c r="E116" s="640"/>
      <c r="F116" s="641"/>
      <c r="G116" s="641"/>
      <c r="H116" s="641"/>
      <c r="I116" s="641"/>
      <c r="J116" s="679">
        <v>900000</v>
      </c>
      <c r="K116" s="377"/>
      <c r="L116" s="377"/>
    </row>
    <row r="117" spans="1:12" s="42" customFormat="1" ht="24.75" customHeight="1">
      <c r="A117" s="1420" t="s">
        <v>1444</v>
      </c>
      <c r="B117" s="660"/>
      <c r="C117" s="825"/>
      <c r="D117" s="820">
        <f t="shared" si="22"/>
        <v>45000</v>
      </c>
      <c r="E117" s="640"/>
      <c r="F117" s="641"/>
      <c r="G117" s="641"/>
      <c r="H117" s="641"/>
      <c r="I117" s="641"/>
      <c r="J117" s="679">
        <v>45000</v>
      </c>
      <c r="K117" s="377"/>
      <c r="L117" s="377"/>
    </row>
    <row r="118" spans="1:12" s="42" customFormat="1" ht="12">
      <c r="A118" s="1053" t="s">
        <v>416</v>
      </c>
      <c r="B118" s="660">
        <v>19217166</v>
      </c>
      <c r="C118" s="825">
        <v>8143647</v>
      </c>
      <c r="D118" s="820">
        <f t="shared" si="22"/>
        <v>178426088</v>
      </c>
      <c r="E118" s="640"/>
      <c r="F118" s="641"/>
      <c r="G118" s="641"/>
      <c r="H118" s="641"/>
      <c r="I118" s="641"/>
      <c r="J118" s="679">
        <v>178426088</v>
      </c>
      <c r="K118" s="377"/>
      <c r="L118" s="377"/>
    </row>
    <row r="119" spans="1:12" s="42" customFormat="1" ht="12">
      <c r="A119" s="1063" t="s">
        <v>417</v>
      </c>
      <c r="B119" s="660">
        <v>144634364</v>
      </c>
      <c r="C119" s="825">
        <v>152694614</v>
      </c>
      <c r="D119" s="820">
        <f t="shared" si="22"/>
        <v>0</v>
      </c>
      <c r="E119" s="640"/>
      <c r="F119" s="641"/>
      <c r="G119" s="641"/>
      <c r="H119" s="641"/>
      <c r="I119" s="641"/>
      <c r="J119" s="679"/>
      <c r="K119" s="377"/>
      <c r="L119" s="377"/>
    </row>
    <row r="120" spans="1:12" s="42" customFormat="1" ht="12">
      <c r="A120" s="1053" t="s">
        <v>476</v>
      </c>
      <c r="B120" s="660"/>
      <c r="C120" s="825">
        <v>27050086</v>
      </c>
      <c r="D120" s="820">
        <f t="shared" si="22"/>
        <v>0</v>
      </c>
      <c r="E120" s="640"/>
      <c r="F120" s="641"/>
      <c r="G120" s="641"/>
      <c r="H120" s="641"/>
      <c r="I120" s="641"/>
      <c r="J120" s="679"/>
      <c r="K120" s="377"/>
      <c r="L120" s="377"/>
    </row>
    <row r="121" spans="1:12" s="42" customFormat="1" ht="12">
      <c r="A121" s="790"/>
      <c r="B121" s="660"/>
      <c r="C121" s="825"/>
      <c r="D121" s="820">
        <f t="shared" si="22"/>
        <v>0</v>
      </c>
      <c r="E121" s="640"/>
      <c r="F121" s="641"/>
      <c r="G121" s="641"/>
      <c r="H121" s="641"/>
      <c r="I121" s="641"/>
      <c r="J121" s="679"/>
      <c r="K121" s="377"/>
      <c r="L121" s="377"/>
    </row>
    <row r="122" spans="1:12" s="42" customFormat="1" ht="12.75" thickBot="1">
      <c r="A122" s="790"/>
      <c r="B122" s="660"/>
      <c r="C122" s="825"/>
      <c r="D122" s="820">
        <f t="shared" si="22"/>
        <v>0</v>
      </c>
      <c r="E122" s="640"/>
      <c r="F122" s="641"/>
      <c r="G122" s="641"/>
      <c r="H122" s="641"/>
      <c r="I122" s="641"/>
      <c r="J122" s="679"/>
      <c r="K122" s="377"/>
      <c r="L122" s="377"/>
    </row>
    <row r="123" spans="1:12" s="381" customFormat="1" ht="12.75" thickBot="1">
      <c r="A123" s="399" t="s">
        <v>223</v>
      </c>
      <c r="B123" s="809">
        <f>SUM(B112:B122)</f>
        <v>168424452</v>
      </c>
      <c r="C123" s="809">
        <f>SUM(C112:C122)</f>
        <v>189673831</v>
      </c>
      <c r="D123" s="809">
        <f t="shared" si="22"/>
        <v>179705222</v>
      </c>
      <c r="E123" s="809">
        <f aca="true" t="shared" si="24" ref="E123:J123">SUM(E112:E122)</f>
        <v>0</v>
      </c>
      <c r="F123" s="809">
        <f t="shared" si="24"/>
        <v>0</v>
      </c>
      <c r="G123" s="809">
        <f t="shared" si="24"/>
        <v>0</v>
      </c>
      <c r="H123" s="809">
        <f t="shared" si="24"/>
        <v>0</v>
      </c>
      <c r="I123" s="809">
        <f t="shared" si="24"/>
        <v>0</v>
      </c>
      <c r="J123" s="809">
        <f t="shared" si="24"/>
        <v>179705222</v>
      </c>
      <c r="K123" s="664"/>
      <c r="L123" s="664"/>
    </row>
    <row r="124" spans="1:12" s="381" customFormat="1" ht="12" hidden="1">
      <c r="A124" s="802" t="s">
        <v>477</v>
      </c>
      <c r="B124" s="823">
        <v>0</v>
      </c>
      <c r="C124" s="836"/>
      <c r="D124" s="823">
        <f t="shared" si="22"/>
        <v>0</v>
      </c>
      <c r="E124" s="806"/>
      <c r="F124" s="780"/>
      <c r="G124" s="780"/>
      <c r="H124" s="780"/>
      <c r="I124" s="780"/>
      <c r="J124" s="770"/>
      <c r="K124" s="664"/>
      <c r="L124" s="664"/>
    </row>
    <row r="125" spans="1:12" s="42" customFormat="1" ht="14.25" customHeight="1" hidden="1">
      <c r="A125" s="800" t="s">
        <v>428</v>
      </c>
      <c r="B125" s="820">
        <v>0</v>
      </c>
      <c r="C125" s="825"/>
      <c r="D125" s="660">
        <f t="shared" si="22"/>
        <v>0</v>
      </c>
      <c r="E125" s="640"/>
      <c r="F125" s="641"/>
      <c r="G125" s="641"/>
      <c r="H125" s="641"/>
      <c r="I125" s="641"/>
      <c r="J125" s="679"/>
      <c r="K125" s="377"/>
      <c r="L125" s="377"/>
    </row>
    <row r="126" spans="1:12" s="42" customFormat="1" ht="14.25" customHeight="1">
      <c r="A126" s="790" t="s">
        <v>224</v>
      </c>
      <c r="B126" s="660">
        <v>4500000</v>
      </c>
      <c r="C126" s="825">
        <v>7644256</v>
      </c>
      <c r="D126" s="660">
        <f t="shared" si="22"/>
        <v>7544256</v>
      </c>
      <c r="E126" s="640"/>
      <c r="F126" s="641"/>
      <c r="G126" s="641"/>
      <c r="H126" s="641"/>
      <c r="I126" s="641"/>
      <c r="J126" s="679">
        <f>7244256+300000</f>
        <v>7544256</v>
      </c>
      <c r="K126" s="377"/>
      <c r="L126" s="377"/>
    </row>
    <row r="127" spans="1:12" s="42" customFormat="1" ht="14.25" customHeight="1">
      <c r="A127" s="790" t="s">
        <v>225</v>
      </c>
      <c r="B127" s="660">
        <v>500000</v>
      </c>
      <c r="C127" s="825">
        <v>200000</v>
      </c>
      <c r="D127" s="660">
        <f t="shared" si="22"/>
        <v>100000</v>
      </c>
      <c r="E127" s="640"/>
      <c r="F127" s="641"/>
      <c r="G127" s="641"/>
      <c r="H127" s="641"/>
      <c r="I127" s="641"/>
      <c r="J127" s="679">
        <v>100000</v>
      </c>
      <c r="K127" s="377"/>
      <c r="L127" s="377"/>
    </row>
    <row r="128" spans="1:12" s="42" customFormat="1" ht="14.25" customHeight="1">
      <c r="A128" s="1053" t="s">
        <v>1438</v>
      </c>
      <c r="B128" s="660"/>
      <c r="C128" s="825">
        <v>180000</v>
      </c>
      <c r="D128" s="660">
        <f t="shared" si="22"/>
        <v>15000</v>
      </c>
      <c r="E128" s="640"/>
      <c r="F128" s="641"/>
      <c r="G128" s="641"/>
      <c r="H128" s="641"/>
      <c r="I128" s="641"/>
      <c r="J128" s="679">
        <v>15000</v>
      </c>
      <c r="K128" s="377"/>
      <c r="L128" s="377"/>
    </row>
    <row r="129" spans="1:12" s="42" customFormat="1" ht="14.25" customHeight="1">
      <c r="A129" s="790" t="s">
        <v>1138</v>
      </c>
      <c r="B129" s="660">
        <v>2400000</v>
      </c>
      <c r="C129" s="825">
        <v>2400000</v>
      </c>
      <c r="D129" s="660">
        <f t="shared" si="22"/>
        <v>2400000</v>
      </c>
      <c r="E129" s="640"/>
      <c r="F129" s="641"/>
      <c r="G129" s="641"/>
      <c r="H129" s="641"/>
      <c r="I129" s="641"/>
      <c r="J129" s="679">
        <v>2400000</v>
      </c>
      <c r="K129" s="377"/>
      <c r="L129" s="377"/>
    </row>
    <row r="130" spans="1:12" s="42" customFormat="1" ht="14.25" customHeight="1">
      <c r="A130" s="790" t="s">
        <v>1139</v>
      </c>
      <c r="B130" s="660"/>
      <c r="C130" s="825">
        <v>6817400</v>
      </c>
      <c r="D130" s="660">
        <f t="shared" si="22"/>
        <v>6817400</v>
      </c>
      <c r="E130" s="640"/>
      <c r="F130" s="641"/>
      <c r="G130" s="641"/>
      <c r="H130" s="641"/>
      <c r="I130" s="641"/>
      <c r="J130" s="679">
        <v>6817400</v>
      </c>
      <c r="K130" s="377"/>
      <c r="L130" s="377"/>
    </row>
    <row r="131" spans="1:12" s="42" customFormat="1" ht="14.25" customHeight="1" thickBot="1">
      <c r="A131" s="791" t="s">
        <v>1140</v>
      </c>
      <c r="B131" s="808">
        <v>13271000</v>
      </c>
      <c r="C131" s="834">
        <v>13271000</v>
      </c>
      <c r="D131" s="808">
        <f t="shared" si="22"/>
        <v>2765000</v>
      </c>
      <c r="E131" s="642"/>
      <c r="F131" s="643"/>
      <c r="G131" s="643"/>
      <c r="H131" s="643"/>
      <c r="I131" s="643"/>
      <c r="J131" s="680">
        <v>2765000</v>
      </c>
      <c r="K131" s="377"/>
      <c r="L131" s="377"/>
    </row>
    <row r="132" spans="1:12" s="42" customFormat="1" ht="14.25" customHeight="1" thickBot="1">
      <c r="A132" s="399" t="s">
        <v>226</v>
      </c>
      <c r="B132" s="809">
        <f>SUM(B126:B131)</f>
        <v>20671000</v>
      </c>
      <c r="C132" s="809">
        <f>SUM(C126:C131)</f>
        <v>30512656</v>
      </c>
      <c r="D132" s="810">
        <f t="shared" si="22"/>
        <v>19641656</v>
      </c>
      <c r="E132" s="809">
        <f aca="true" t="shared" si="25" ref="E132:J132">SUM(E126:E131)</f>
        <v>0</v>
      </c>
      <c r="F132" s="809">
        <f t="shared" si="25"/>
        <v>0</v>
      </c>
      <c r="G132" s="809">
        <f t="shared" si="25"/>
        <v>0</v>
      </c>
      <c r="H132" s="809">
        <f t="shared" si="25"/>
        <v>0</v>
      </c>
      <c r="I132" s="809">
        <f t="shared" si="25"/>
        <v>0</v>
      </c>
      <c r="J132" s="809">
        <f t="shared" si="25"/>
        <v>19641656</v>
      </c>
      <c r="K132" s="377"/>
      <c r="L132" s="377"/>
    </row>
    <row r="133" spans="1:12" s="381" customFormat="1" ht="14.25" customHeight="1" thickBot="1">
      <c r="A133" s="399" t="s">
        <v>227</v>
      </c>
      <c r="B133" s="809">
        <v>101784403</v>
      </c>
      <c r="C133" s="835">
        <v>388799279</v>
      </c>
      <c r="D133" s="809">
        <f t="shared" si="22"/>
        <v>0</v>
      </c>
      <c r="E133" s="662"/>
      <c r="F133" s="663"/>
      <c r="G133" s="663"/>
      <c r="H133" s="663"/>
      <c r="I133" s="663"/>
      <c r="J133" s="661"/>
      <c r="K133" s="664"/>
      <c r="L133" s="664"/>
    </row>
    <row r="134" spans="1:12" s="381" customFormat="1" ht="14.25" customHeight="1" thickBot="1">
      <c r="A134" s="792" t="s">
        <v>228</v>
      </c>
      <c r="B134" s="829">
        <f>B108+B123+B132+B133</f>
        <v>355591928</v>
      </c>
      <c r="C134" s="829">
        <f>C108+C123+C132+C133</f>
        <v>661779950</v>
      </c>
      <c r="D134" s="813">
        <f t="shared" si="22"/>
        <v>252141062</v>
      </c>
      <c r="E134" s="826">
        <f aca="true" t="shared" si="26" ref="E134:J134">E108+E123+E132+E133</f>
        <v>0</v>
      </c>
      <c r="F134" s="826">
        <f t="shared" si="26"/>
        <v>0</v>
      </c>
      <c r="G134" s="826">
        <f t="shared" si="26"/>
        <v>0</v>
      </c>
      <c r="H134" s="826">
        <f t="shared" si="26"/>
        <v>0</v>
      </c>
      <c r="I134" s="826">
        <f t="shared" si="26"/>
        <v>0</v>
      </c>
      <c r="J134" s="826">
        <f t="shared" si="26"/>
        <v>252141062</v>
      </c>
      <c r="K134" s="664"/>
      <c r="L134" s="664"/>
    </row>
    <row r="135" spans="1:12" s="523" customFormat="1" ht="14.25" customHeight="1">
      <c r="A135" s="802" t="s">
        <v>229</v>
      </c>
      <c r="B135" s="823">
        <v>0</v>
      </c>
      <c r="C135" s="838"/>
      <c r="D135" s="823">
        <f t="shared" si="22"/>
        <v>0</v>
      </c>
      <c r="E135" s="672"/>
      <c r="F135" s="671"/>
      <c r="G135" s="671"/>
      <c r="H135" s="671"/>
      <c r="I135" s="671"/>
      <c r="J135" s="786"/>
      <c r="K135" s="650"/>
      <c r="L135" s="650"/>
    </row>
    <row r="136" spans="1:12" s="381" customFormat="1" ht="14.25" customHeight="1">
      <c r="A136" s="800" t="s">
        <v>230</v>
      </c>
      <c r="B136" s="820">
        <v>0</v>
      </c>
      <c r="C136" s="833"/>
      <c r="D136" s="820">
        <f t="shared" si="22"/>
        <v>0</v>
      </c>
      <c r="E136" s="805"/>
      <c r="F136" s="775"/>
      <c r="G136" s="775"/>
      <c r="H136" s="775"/>
      <c r="I136" s="775"/>
      <c r="J136" s="767"/>
      <c r="K136" s="664"/>
      <c r="L136" s="664"/>
    </row>
    <row r="137" spans="1:12" s="381" customFormat="1" ht="14.25" customHeight="1">
      <c r="A137" s="800" t="s">
        <v>1148</v>
      </c>
      <c r="B137" s="820">
        <v>0</v>
      </c>
      <c r="C137" s="833"/>
      <c r="D137" s="820">
        <f t="shared" si="22"/>
        <v>0</v>
      </c>
      <c r="E137" s="805"/>
      <c r="F137" s="775"/>
      <c r="G137" s="775"/>
      <c r="H137" s="775"/>
      <c r="I137" s="775"/>
      <c r="J137" s="767"/>
      <c r="K137" s="664"/>
      <c r="L137" s="664"/>
    </row>
    <row r="138" spans="1:12" s="42" customFormat="1" ht="12">
      <c r="A138" s="790"/>
      <c r="B138" s="820">
        <v>0</v>
      </c>
      <c r="C138" s="825"/>
      <c r="D138" s="660">
        <f aca="true" t="shared" si="27" ref="D138:D161">SUM(E138:J138)</f>
        <v>0</v>
      </c>
      <c r="E138" s="640"/>
      <c r="F138" s="641"/>
      <c r="G138" s="641"/>
      <c r="H138" s="641"/>
      <c r="I138" s="641"/>
      <c r="J138" s="638"/>
      <c r="K138" s="377"/>
      <c r="L138" s="377"/>
    </row>
    <row r="139" spans="1:12" s="42" customFormat="1" ht="12">
      <c r="A139" s="1052" t="s">
        <v>1439</v>
      </c>
      <c r="B139" s="824">
        <v>17000000</v>
      </c>
      <c r="C139" s="834">
        <v>17000000</v>
      </c>
      <c r="D139" s="808">
        <f t="shared" si="27"/>
        <v>0</v>
      </c>
      <c r="E139" s="642"/>
      <c r="F139" s="643"/>
      <c r="G139" s="643"/>
      <c r="H139" s="643"/>
      <c r="I139" s="643"/>
      <c r="J139" s="644"/>
      <c r="K139" s="377"/>
      <c r="L139" s="377"/>
    </row>
    <row r="140" spans="1:12" s="42" customFormat="1" ht="12">
      <c r="A140" s="1053" t="s">
        <v>1440</v>
      </c>
      <c r="B140" s="1064">
        <v>14000000</v>
      </c>
      <c r="C140" s="416">
        <v>14000000</v>
      </c>
      <c r="D140" s="817"/>
      <c r="E140" s="666"/>
      <c r="F140" s="667"/>
      <c r="G140" s="667"/>
      <c r="H140" s="667"/>
      <c r="I140" s="667"/>
      <c r="J140" s="665"/>
      <c r="K140" s="377"/>
      <c r="L140" s="377"/>
    </row>
    <row r="141" spans="1:12" s="42" customFormat="1" ht="25.5" customHeight="1">
      <c r="A141" s="1421" t="s">
        <v>1441</v>
      </c>
      <c r="B141" s="1064"/>
      <c r="C141" s="416">
        <v>1000000</v>
      </c>
      <c r="D141" s="817"/>
      <c r="E141" s="666"/>
      <c r="F141" s="667"/>
      <c r="G141" s="667"/>
      <c r="H141" s="667"/>
      <c r="I141" s="667"/>
      <c r="J141" s="665">
        <v>1000000</v>
      </c>
      <c r="K141" s="377"/>
      <c r="L141" s="377"/>
    </row>
    <row r="142" spans="1:12" s="42" customFormat="1" ht="12">
      <c r="A142" s="1063" t="s">
        <v>1442</v>
      </c>
      <c r="B142" s="1064"/>
      <c r="C142" s="416">
        <v>300000</v>
      </c>
      <c r="D142" s="817"/>
      <c r="E142" s="666"/>
      <c r="F142" s="667"/>
      <c r="G142" s="667"/>
      <c r="H142" s="667"/>
      <c r="I142" s="667"/>
      <c r="J142" s="665">
        <v>300000</v>
      </c>
      <c r="K142" s="377"/>
      <c r="L142" s="377"/>
    </row>
    <row r="143" spans="1:12" s="42" customFormat="1" ht="27.75" customHeight="1" thickBot="1">
      <c r="A143" s="1421" t="s">
        <v>1443</v>
      </c>
      <c r="B143" s="1064">
        <v>80000</v>
      </c>
      <c r="C143" s="416">
        <v>80000</v>
      </c>
      <c r="D143" s="817"/>
      <c r="E143" s="666"/>
      <c r="F143" s="667"/>
      <c r="G143" s="667"/>
      <c r="H143" s="667"/>
      <c r="I143" s="667"/>
      <c r="J143" s="665">
        <v>80000</v>
      </c>
      <c r="K143" s="377"/>
      <c r="L143" s="377"/>
    </row>
    <row r="144" spans="1:12" s="42" customFormat="1" ht="14.25" customHeight="1" thickBot="1">
      <c r="A144" s="399" t="s">
        <v>232</v>
      </c>
      <c r="B144" s="809">
        <f>SUM(B139:B143)</f>
        <v>31080000</v>
      </c>
      <c r="C144" s="809">
        <f>SUM(C139:C143)</f>
        <v>32380000</v>
      </c>
      <c r="D144" s="809">
        <f t="shared" si="27"/>
        <v>1380000</v>
      </c>
      <c r="E144" s="662"/>
      <c r="F144" s="663"/>
      <c r="G144" s="663"/>
      <c r="H144" s="663"/>
      <c r="I144" s="663"/>
      <c r="J144" s="661">
        <f>SUM(J139:J143)</f>
        <v>1380000</v>
      </c>
      <c r="K144" s="377"/>
      <c r="L144" s="377"/>
    </row>
    <row r="145" spans="1:12" s="381" customFormat="1" ht="14.25" customHeight="1" thickBot="1">
      <c r="A145" s="399" t="s">
        <v>815</v>
      </c>
      <c r="B145" s="809"/>
      <c r="C145" s="835"/>
      <c r="D145" s="809">
        <f t="shared" si="27"/>
        <v>0</v>
      </c>
      <c r="E145" s="662"/>
      <c r="F145" s="663"/>
      <c r="G145" s="663"/>
      <c r="H145" s="663"/>
      <c r="I145" s="663"/>
      <c r="J145" s="661"/>
      <c r="K145" s="664"/>
      <c r="L145" s="664"/>
    </row>
    <row r="146" spans="1:12" s="381" customFormat="1" ht="14.25" customHeight="1">
      <c r="A146" s="789" t="s">
        <v>478</v>
      </c>
      <c r="B146" s="807">
        <v>2000000</v>
      </c>
      <c r="C146" s="764">
        <v>2000000</v>
      </c>
      <c r="D146" s="807">
        <f t="shared" si="27"/>
        <v>0</v>
      </c>
      <c r="E146" s="653"/>
      <c r="F146" s="654"/>
      <c r="G146" s="654"/>
      <c r="H146" s="654"/>
      <c r="I146" s="654"/>
      <c r="J146" s="651"/>
      <c r="K146" s="664"/>
      <c r="L146" s="664"/>
    </row>
    <row r="147" spans="1:12" s="42" customFormat="1" ht="12.75" thickBot="1">
      <c r="A147" s="791" t="s">
        <v>1141</v>
      </c>
      <c r="B147" s="808"/>
      <c r="C147" s="834"/>
      <c r="D147" s="808">
        <f t="shared" si="27"/>
        <v>0</v>
      </c>
      <c r="E147" s="642"/>
      <c r="F147" s="643"/>
      <c r="G147" s="643"/>
      <c r="H147" s="643"/>
      <c r="I147" s="643"/>
      <c r="J147" s="644"/>
      <c r="K147" s="377"/>
      <c r="L147" s="377"/>
    </row>
    <row r="148" spans="1:12" s="42" customFormat="1" ht="14.25" customHeight="1" thickBot="1">
      <c r="A148" s="399" t="s">
        <v>233</v>
      </c>
      <c r="B148" s="809">
        <f>B146+B147</f>
        <v>2000000</v>
      </c>
      <c r="C148" s="835">
        <f>C146+C147</f>
        <v>2000000</v>
      </c>
      <c r="D148" s="809">
        <f t="shared" si="27"/>
        <v>0</v>
      </c>
      <c r="E148" s="662">
        <f aca="true" t="shared" si="28" ref="E148:J148">E146+E147</f>
        <v>0</v>
      </c>
      <c r="F148" s="662">
        <f t="shared" si="28"/>
        <v>0</v>
      </c>
      <c r="G148" s="662">
        <f t="shared" si="28"/>
        <v>0</v>
      </c>
      <c r="H148" s="662">
        <f t="shared" si="28"/>
        <v>0</v>
      </c>
      <c r="I148" s="662">
        <f t="shared" si="28"/>
        <v>0</v>
      </c>
      <c r="J148" s="662">
        <f t="shared" si="28"/>
        <v>0</v>
      </c>
      <c r="K148" s="377"/>
      <c r="L148" s="377"/>
    </row>
    <row r="149" spans="1:12" s="381" customFormat="1" ht="14.25" customHeight="1">
      <c r="A149" s="802" t="s">
        <v>234</v>
      </c>
      <c r="B149" s="823">
        <v>0</v>
      </c>
      <c r="C149" s="836"/>
      <c r="D149" s="823">
        <f t="shared" si="27"/>
        <v>0</v>
      </c>
      <c r="E149" s="806"/>
      <c r="F149" s="780"/>
      <c r="G149" s="780"/>
      <c r="H149" s="780"/>
      <c r="I149" s="780"/>
      <c r="J149" s="770"/>
      <c r="K149" s="664"/>
      <c r="L149" s="664"/>
    </row>
    <row r="150" spans="1:12" s="42" customFormat="1" ht="14.25" customHeight="1">
      <c r="A150" s="790" t="s">
        <v>1142</v>
      </c>
      <c r="B150" s="660"/>
      <c r="C150" s="825"/>
      <c r="D150" s="660">
        <f t="shared" si="27"/>
        <v>0</v>
      </c>
      <c r="E150" s="640"/>
      <c r="F150" s="641"/>
      <c r="G150" s="641"/>
      <c r="H150" s="641"/>
      <c r="I150" s="641"/>
      <c r="J150" s="638"/>
      <c r="K150" s="377"/>
      <c r="L150" s="377"/>
    </row>
    <row r="151" spans="1:12" s="42" customFormat="1" ht="12">
      <c r="A151" s="790" t="s">
        <v>1143</v>
      </c>
      <c r="B151" s="660"/>
      <c r="C151" s="825"/>
      <c r="D151" s="660">
        <f t="shared" si="27"/>
        <v>0</v>
      </c>
      <c r="E151" s="640"/>
      <c r="F151" s="641"/>
      <c r="G151" s="641"/>
      <c r="H151" s="641"/>
      <c r="I151" s="641"/>
      <c r="J151" s="638"/>
      <c r="K151" s="377"/>
      <c r="L151" s="377"/>
    </row>
    <row r="152" spans="1:12" s="42" customFormat="1" ht="12">
      <c r="A152" s="790" t="s">
        <v>1144</v>
      </c>
      <c r="B152" s="660"/>
      <c r="C152" s="827"/>
      <c r="D152" s="660">
        <f t="shared" si="27"/>
        <v>0</v>
      </c>
      <c r="E152" s="640"/>
      <c r="F152" s="641"/>
      <c r="G152" s="641"/>
      <c r="H152" s="641"/>
      <c r="I152" s="641"/>
      <c r="J152" s="638"/>
      <c r="K152" s="377"/>
      <c r="L152" s="377"/>
    </row>
    <row r="153" spans="1:12" s="42" customFormat="1" ht="12">
      <c r="A153" s="790" t="s">
        <v>1146</v>
      </c>
      <c r="B153" s="660"/>
      <c r="C153" s="827"/>
      <c r="D153" s="660"/>
      <c r="E153" s="640"/>
      <c r="F153" s="641"/>
      <c r="G153" s="641"/>
      <c r="H153" s="641"/>
      <c r="I153" s="641"/>
      <c r="J153" s="638"/>
      <c r="K153" s="377"/>
      <c r="L153" s="377"/>
    </row>
    <row r="154" spans="1:12" s="42" customFormat="1" ht="12.75" thickBot="1">
      <c r="A154" s="790" t="s">
        <v>1145</v>
      </c>
      <c r="B154" s="660"/>
      <c r="C154" s="825"/>
      <c r="D154" s="660">
        <f t="shared" si="27"/>
        <v>0</v>
      </c>
      <c r="E154" s="640"/>
      <c r="F154" s="641"/>
      <c r="G154" s="641"/>
      <c r="H154" s="641"/>
      <c r="I154" s="641"/>
      <c r="J154" s="638"/>
      <c r="K154" s="377"/>
      <c r="L154" s="377"/>
    </row>
    <row r="155" spans="1:12" s="523" customFormat="1" ht="14.25" customHeight="1" thickBot="1">
      <c r="A155" s="399" t="s">
        <v>235</v>
      </c>
      <c r="B155" s="809">
        <f>SUM(B150:B154)</f>
        <v>0</v>
      </c>
      <c r="C155" s="809">
        <f>SUM(C150:C154)</f>
        <v>0</v>
      </c>
      <c r="D155" s="809">
        <f t="shared" si="27"/>
        <v>0</v>
      </c>
      <c r="E155" s="646"/>
      <c r="F155" s="647"/>
      <c r="G155" s="647"/>
      <c r="H155" s="647"/>
      <c r="I155" s="647"/>
      <c r="J155" s="809">
        <f>SUM(J150:J154)</f>
        <v>0</v>
      </c>
      <c r="K155" s="650"/>
      <c r="L155" s="650"/>
    </row>
    <row r="156" spans="1:12" s="42" customFormat="1" ht="12" customHeight="1" thickBot="1">
      <c r="A156" s="792" t="s">
        <v>236</v>
      </c>
      <c r="B156" s="813">
        <f>B155+B148+B144</f>
        <v>33080000</v>
      </c>
      <c r="C156" s="813">
        <f>C155+C148+C144</f>
        <v>34380000</v>
      </c>
      <c r="D156" s="813">
        <f t="shared" si="27"/>
        <v>1380000</v>
      </c>
      <c r="E156" s="646"/>
      <c r="F156" s="647"/>
      <c r="G156" s="647"/>
      <c r="H156" s="647"/>
      <c r="I156" s="647"/>
      <c r="J156" s="813">
        <f>J155+J148+J144</f>
        <v>1380000</v>
      </c>
      <c r="K156" s="377"/>
      <c r="L156" s="377"/>
    </row>
    <row r="157" spans="1:12" s="42" customFormat="1" ht="12" customHeight="1">
      <c r="A157" s="789" t="s">
        <v>816</v>
      </c>
      <c r="B157" s="807">
        <v>282736616</v>
      </c>
      <c r="C157" s="764">
        <v>285685713</v>
      </c>
      <c r="D157" s="807">
        <f t="shared" si="27"/>
        <v>265162796</v>
      </c>
      <c r="E157" s="653"/>
      <c r="F157" s="654"/>
      <c r="G157" s="654"/>
      <c r="H157" s="654"/>
      <c r="I157" s="654"/>
      <c r="J157" s="651">
        <f>b_k_jc_!F41</f>
        <v>265162796</v>
      </c>
      <c r="K157" s="377"/>
      <c r="L157" s="377"/>
    </row>
    <row r="158" spans="1:12" s="42" customFormat="1" ht="12" customHeight="1">
      <c r="A158" s="790" t="s">
        <v>401</v>
      </c>
      <c r="B158" s="660">
        <v>203050682</v>
      </c>
      <c r="C158" s="825">
        <v>200858136</v>
      </c>
      <c r="D158" s="660">
        <f t="shared" si="27"/>
        <v>170831254</v>
      </c>
      <c r="E158" s="640"/>
      <c r="F158" s="641"/>
      <c r="G158" s="641"/>
      <c r="H158" s="641"/>
      <c r="I158" s="641"/>
      <c r="J158" s="638">
        <f>b_k_jc_!I41</f>
        <v>170831254</v>
      </c>
      <c r="K158" s="377"/>
      <c r="L158" s="377"/>
    </row>
    <row r="159" spans="1:12" s="42" customFormat="1" ht="12" customHeight="1">
      <c r="A159" s="790" t="s">
        <v>400</v>
      </c>
      <c r="B159" s="660">
        <v>325943947</v>
      </c>
      <c r="C159" s="825">
        <v>398088254</v>
      </c>
      <c r="D159" s="660">
        <f t="shared" si="27"/>
        <v>364411319</v>
      </c>
      <c r="E159" s="640"/>
      <c r="F159" s="641"/>
      <c r="G159" s="641"/>
      <c r="H159" s="641"/>
      <c r="I159" s="641"/>
      <c r="J159" s="638">
        <f>b_k_jc_!J41</f>
        <v>364411319</v>
      </c>
      <c r="K159" s="377"/>
      <c r="L159" s="377"/>
    </row>
    <row r="160" spans="1:12" s="42" customFormat="1" ht="12">
      <c r="A160" s="790" t="s">
        <v>237</v>
      </c>
      <c r="B160" s="660">
        <v>84264728</v>
      </c>
      <c r="C160" s="825">
        <v>87573072</v>
      </c>
      <c r="D160" s="660">
        <f t="shared" si="27"/>
        <v>66720441</v>
      </c>
      <c r="E160" s="640"/>
      <c r="F160" s="641"/>
      <c r="G160" s="641"/>
      <c r="H160" s="641"/>
      <c r="I160" s="641"/>
      <c r="J160" s="638">
        <f>b_k_jc_!G41</f>
        <v>66720441</v>
      </c>
      <c r="K160" s="377"/>
      <c r="L160" s="377"/>
    </row>
    <row r="161" spans="1:12" s="523" customFormat="1" ht="12.75" thickBot="1">
      <c r="A161" s="791" t="s">
        <v>1147</v>
      </c>
      <c r="B161" s="808">
        <v>232211841</v>
      </c>
      <c r="C161" s="834">
        <v>233840597</v>
      </c>
      <c r="D161" s="808">
        <f t="shared" si="27"/>
        <v>226642757</v>
      </c>
      <c r="E161" s="841"/>
      <c r="F161" s="766"/>
      <c r="G161" s="766"/>
      <c r="H161" s="766"/>
      <c r="I161" s="766"/>
      <c r="J161" s="787">
        <f>b_k_jc_!H41</f>
        <v>226642757</v>
      </c>
      <c r="K161" s="650"/>
      <c r="L161" s="650"/>
    </row>
    <row r="162" spans="1:12" ht="13.5" thickBot="1">
      <c r="A162" s="399" t="s">
        <v>365</v>
      </c>
      <c r="B162" s="809">
        <f>SUM(B157:B161)</f>
        <v>1128207814</v>
      </c>
      <c r="C162" s="809">
        <f>SUM(C157:C161)</f>
        <v>1206045772</v>
      </c>
      <c r="D162" s="809">
        <f>SUM(E162:J162)</f>
        <v>1093768567</v>
      </c>
      <c r="E162" s="662"/>
      <c r="F162" s="663"/>
      <c r="G162" s="663"/>
      <c r="H162" s="663"/>
      <c r="I162" s="663"/>
      <c r="J162" s="809">
        <f>SUM(J157:J161)</f>
        <v>1093768567</v>
      </c>
      <c r="K162" s="140"/>
      <c r="L162" s="140"/>
    </row>
    <row r="163" spans="2:12" ht="12.75">
      <c r="B163" s="377"/>
      <c r="C163" s="377"/>
      <c r="D163" s="377"/>
      <c r="E163" s="377"/>
      <c r="F163" s="377"/>
      <c r="G163" s="377"/>
      <c r="H163" s="377"/>
      <c r="I163" s="377"/>
      <c r="J163" s="377"/>
      <c r="K163" s="140"/>
      <c r="L163" s="140"/>
    </row>
    <row r="164" spans="2:12" ht="12.75">
      <c r="B164" s="377"/>
      <c r="C164" s="377"/>
      <c r="D164" s="377"/>
      <c r="E164" s="377"/>
      <c r="F164" s="377"/>
      <c r="G164" s="377"/>
      <c r="H164" s="377"/>
      <c r="I164" s="377"/>
      <c r="J164" s="377"/>
      <c r="K164" s="140"/>
      <c r="L164" s="140"/>
    </row>
    <row r="165" spans="2:12" ht="12.75">
      <c r="B165" s="377"/>
      <c r="C165" s="377"/>
      <c r="D165" s="377"/>
      <c r="E165" s="377"/>
      <c r="F165" s="377"/>
      <c r="G165" s="377"/>
      <c r="H165" s="377"/>
      <c r="I165" s="377"/>
      <c r="J165" s="377"/>
      <c r="K165" s="140"/>
      <c r="L165" s="140"/>
    </row>
    <row r="166" spans="2:12" ht="12.75">
      <c r="B166" s="377"/>
      <c r="C166" s="377"/>
      <c r="D166" s="377"/>
      <c r="E166" s="377"/>
      <c r="F166" s="377"/>
      <c r="G166" s="377"/>
      <c r="H166" s="377"/>
      <c r="I166" s="377"/>
      <c r="J166" s="377"/>
      <c r="K166" s="140"/>
      <c r="L166" s="140"/>
    </row>
    <row r="167" spans="2:12" ht="12.75">
      <c r="B167" s="377"/>
      <c r="C167" s="377"/>
      <c r="D167" s="377"/>
      <c r="E167" s="377"/>
      <c r="F167" s="377"/>
      <c r="G167" s="377"/>
      <c r="H167" s="377"/>
      <c r="I167" s="377"/>
      <c r="J167" s="377"/>
      <c r="K167" s="140"/>
      <c r="L167" s="140"/>
    </row>
    <row r="168" spans="2:12" ht="12.75">
      <c r="B168" s="377"/>
      <c r="C168" s="377"/>
      <c r="D168" s="377"/>
      <c r="E168" s="377"/>
      <c r="F168" s="377"/>
      <c r="G168" s="377"/>
      <c r="H168" s="377"/>
      <c r="I168" s="377"/>
      <c r="J168" s="377"/>
      <c r="K168" s="140"/>
      <c r="L168" s="140"/>
    </row>
    <row r="169" spans="2:12" ht="12.75">
      <c r="B169" s="377"/>
      <c r="C169" s="377"/>
      <c r="D169" s="377"/>
      <c r="E169" s="377"/>
      <c r="F169" s="377"/>
      <c r="G169" s="377"/>
      <c r="H169" s="377"/>
      <c r="I169" s="377"/>
      <c r="J169" s="377"/>
      <c r="K169" s="140"/>
      <c r="L169" s="140"/>
    </row>
    <row r="170" spans="2:12" ht="12.75">
      <c r="B170" s="377"/>
      <c r="C170" s="377"/>
      <c r="D170" s="377"/>
      <c r="E170" s="377"/>
      <c r="F170" s="377"/>
      <c r="G170" s="377"/>
      <c r="H170" s="377"/>
      <c r="I170" s="377"/>
      <c r="J170" s="377"/>
      <c r="K170" s="140"/>
      <c r="L170" s="140"/>
    </row>
    <row r="171" spans="2:12" ht="12.75">
      <c r="B171" s="377"/>
      <c r="C171" s="377"/>
      <c r="D171" s="377"/>
      <c r="E171" s="377"/>
      <c r="F171" s="377"/>
      <c r="G171" s="377"/>
      <c r="H171" s="377"/>
      <c r="I171" s="377"/>
      <c r="J171" s="377"/>
      <c r="K171" s="140"/>
      <c r="L171" s="140"/>
    </row>
    <row r="172" spans="2:12" ht="12.75">
      <c r="B172" s="377"/>
      <c r="C172" s="377"/>
      <c r="D172" s="377"/>
      <c r="E172" s="377"/>
      <c r="F172" s="377"/>
      <c r="G172" s="377"/>
      <c r="H172" s="377"/>
      <c r="I172" s="377"/>
      <c r="J172" s="377"/>
      <c r="K172" s="140"/>
      <c r="L172" s="140"/>
    </row>
    <row r="173" spans="2:12" ht="12.75">
      <c r="B173" s="377"/>
      <c r="C173" s="377"/>
      <c r="D173" s="377"/>
      <c r="E173" s="377"/>
      <c r="F173" s="377"/>
      <c r="G173" s="377"/>
      <c r="H173" s="377"/>
      <c r="I173" s="377"/>
      <c r="J173" s="377"/>
      <c r="K173" s="140"/>
      <c r="L173" s="140"/>
    </row>
    <row r="174" spans="2:12" ht="12.75">
      <c r="B174" s="377"/>
      <c r="C174" s="377"/>
      <c r="D174" s="377"/>
      <c r="E174" s="377"/>
      <c r="F174" s="377"/>
      <c r="G174" s="377"/>
      <c r="H174" s="377"/>
      <c r="I174" s="377"/>
      <c r="J174" s="377"/>
      <c r="K174" s="140"/>
      <c r="L174" s="140"/>
    </row>
    <row r="175" spans="2:12" ht="12.75">
      <c r="B175" s="377"/>
      <c r="C175" s="377"/>
      <c r="D175" s="377"/>
      <c r="E175" s="377"/>
      <c r="F175" s="377"/>
      <c r="G175" s="377"/>
      <c r="H175" s="377"/>
      <c r="I175" s="377"/>
      <c r="J175" s="377"/>
      <c r="K175" s="140"/>
      <c r="L175" s="140"/>
    </row>
    <row r="176" spans="2:12" ht="12.75">
      <c r="B176" s="377"/>
      <c r="C176" s="377"/>
      <c r="D176" s="377"/>
      <c r="E176" s="377"/>
      <c r="F176" s="377"/>
      <c r="G176" s="377"/>
      <c r="H176" s="377"/>
      <c r="I176" s="377"/>
      <c r="J176" s="377"/>
      <c r="K176" s="140"/>
      <c r="L176" s="140"/>
    </row>
    <row r="177" spans="2:12" ht="12.75">
      <c r="B177" s="377"/>
      <c r="C177" s="377"/>
      <c r="D177" s="377"/>
      <c r="E177" s="377"/>
      <c r="F177" s="377"/>
      <c r="G177" s="377"/>
      <c r="H177" s="377"/>
      <c r="I177" s="377"/>
      <c r="J177" s="377"/>
      <c r="K177" s="140"/>
      <c r="L177" s="140"/>
    </row>
    <row r="178" spans="2:12" ht="12.75">
      <c r="B178" s="377"/>
      <c r="C178" s="377"/>
      <c r="D178" s="377"/>
      <c r="E178" s="377"/>
      <c r="F178" s="377"/>
      <c r="G178" s="377"/>
      <c r="H178" s="377"/>
      <c r="I178" s="377"/>
      <c r="J178" s="377"/>
      <c r="K178" s="140"/>
      <c r="L178" s="140"/>
    </row>
    <row r="179" spans="2:12" ht="12.75">
      <c r="B179" s="377"/>
      <c r="C179" s="377"/>
      <c r="D179" s="377"/>
      <c r="E179" s="377"/>
      <c r="F179" s="377"/>
      <c r="G179" s="377"/>
      <c r="H179" s="377"/>
      <c r="I179" s="377"/>
      <c r="J179" s="377"/>
      <c r="K179" s="140"/>
      <c r="L179" s="140"/>
    </row>
    <row r="180" spans="2:12" ht="12.75">
      <c r="B180" s="377"/>
      <c r="C180" s="377"/>
      <c r="D180" s="377"/>
      <c r="E180" s="377"/>
      <c r="F180" s="377"/>
      <c r="G180" s="377"/>
      <c r="H180" s="377"/>
      <c r="I180" s="377"/>
      <c r="J180" s="377"/>
      <c r="K180" s="140"/>
      <c r="L180" s="140"/>
    </row>
    <row r="181" spans="2:12" ht="12.75">
      <c r="B181" s="377"/>
      <c r="C181" s="377"/>
      <c r="D181" s="377"/>
      <c r="E181" s="377"/>
      <c r="F181" s="377"/>
      <c r="G181" s="377"/>
      <c r="H181" s="377"/>
      <c r="I181" s="377"/>
      <c r="J181" s="377"/>
      <c r="K181" s="140"/>
      <c r="L181" s="140"/>
    </row>
    <row r="182" spans="2:12" ht="12.75">
      <c r="B182" s="377"/>
      <c r="C182" s="377"/>
      <c r="D182" s="377"/>
      <c r="E182" s="377"/>
      <c r="F182" s="377"/>
      <c r="G182" s="377"/>
      <c r="H182" s="377"/>
      <c r="I182" s="377"/>
      <c r="J182" s="377"/>
      <c r="K182" s="140"/>
      <c r="L182" s="140"/>
    </row>
    <row r="183" spans="2:12" ht="12.75">
      <c r="B183" s="377"/>
      <c r="C183" s="377"/>
      <c r="D183" s="377"/>
      <c r="E183" s="377"/>
      <c r="F183" s="377"/>
      <c r="G183" s="377"/>
      <c r="H183" s="377"/>
      <c r="I183" s="377"/>
      <c r="J183" s="377"/>
      <c r="K183" s="140"/>
      <c r="L183" s="140"/>
    </row>
    <row r="184" spans="2:12" ht="12.75">
      <c r="B184" s="377"/>
      <c r="C184" s="377"/>
      <c r="D184" s="377"/>
      <c r="E184" s="377"/>
      <c r="F184" s="377"/>
      <c r="G184" s="377"/>
      <c r="H184" s="377"/>
      <c r="I184" s="377"/>
      <c r="J184" s="377"/>
      <c r="K184" s="140"/>
      <c r="L184" s="140"/>
    </row>
    <row r="185" spans="2:12" ht="12.75">
      <c r="B185" s="377"/>
      <c r="C185" s="377"/>
      <c r="D185" s="377"/>
      <c r="E185" s="377"/>
      <c r="F185" s="377"/>
      <c r="G185" s="377"/>
      <c r="H185" s="377"/>
      <c r="I185" s="377"/>
      <c r="J185" s="377"/>
      <c r="K185" s="140"/>
      <c r="L185" s="140"/>
    </row>
    <row r="186" spans="2:12" ht="12.75">
      <c r="B186" s="377"/>
      <c r="C186" s="377"/>
      <c r="D186" s="377"/>
      <c r="E186" s="377"/>
      <c r="F186" s="377"/>
      <c r="G186" s="377"/>
      <c r="H186" s="377"/>
      <c r="I186" s="377"/>
      <c r="J186" s="377"/>
      <c r="K186" s="140"/>
      <c r="L186" s="140"/>
    </row>
    <row r="187" spans="2:12" ht="12.75">
      <c r="B187" s="377"/>
      <c r="C187" s="377"/>
      <c r="D187" s="377"/>
      <c r="E187" s="377"/>
      <c r="F187" s="377"/>
      <c r="G187" s="377"/>
      <c r="H187" s="377"/>
      <c r="I187" s="377"/>
      <c r="J187" s="377"/>
      <c r="K187" s="140"/>
      <c r="L187" s="140"/>
    </row>
    <row r="188" spans="2:12" ht="12.75">
      <c r="B188" s="377"/>
      <c r="C188" s="377"/>
      <c r="D188" s="377"/>
      <c r="E188" s="377"/>
      <c r="F188" s="377"/>
      <c r="G188" s="377"/>
      <c r="H188" s="377"/>
      <c r="I188" s="377"/>
      <c r="J188" s="377"/>
      <c r="K188" s="140"/>
      <c r="L188" s="140"/>
    </row>
    <row r="189" spans="2:12" ht="12.75">
      <c r="B189" s="377"/>
      <c r="C189" s="377"/>
      <c r="D189" s="377"/>
      <c r="E189" s="377"/>
      <c r="F189" s="377"/>
      <c r="G189" s="377"/>
      <c r="H189" s="377"/>
      <c r="I189" s="377"/>
      <c r="J189" s="377"/>
      <c r="K189" s="140"/>
      <c r="L189" s="140"/>
    </row>
    <row r="190" spans="2:12" ht="12.75">
      <c r="B190" s="377"/>
      <c r="C190" s="377"/>
      <c r="D190" s="377"/>
      <c r="E190" s="377"/>
      <c r="F190" s="377"/>
      <c r="G190" s="377"/>
      <c r="H190" s="377"/>
      <c r="I190" s="377"/>
      <c r="J190" s="377"/>
      <c r="K190" s="140"/>
      <c r="L190" s="140"/>
    </row>
    <row r="191" spans="2:12" ht="12.75">
      <c r="B191" s="377"/>
      <c r="C191" s="377"/>
      <c r="D191" s="377"/>
      <c r="E191" s="377"/>
      <c r="F191" s="377"/>
      <c r="G191" s="377"/>
      <c r="H191" s="377"/>
      <c r="I191" s="377"/>
      <c r="J191" s="377"/>
      <c r="K191" s="140"/>
      <c r="L191" s="140"/>
    </row>
    <row r="192" spans="2:12" ht="12.75">
      <c r="B192" s="377"/>
      <c r="C192" s="377"/>
      <c r="D192" s="377"/>
      <c r="E192" s="377"/>
      <c r="F192" s="377"/>
      <c r="G192" s="377"/>
      <c r="H192" s="377"/>
      <c r="I192" s="377"/>
      <c r="J192" s="377"/>
      <c r="K192" s="140"/>
      <c r="L192" s="140"/>
    </row>
    <row r="193" spans="2:12" ht="12.75">
      <c r="B193" s="377"/>
      <c r="C193" s="377"/>
      <c r="D193" s="377"/>
      <c r="E193" s="377"/>
      <c r="F193" s="377"/>
      <c r="G193" s="377"/>
      <c r="H193" s="377"/>
      <c r="I193" s="377"/>
      <c r="J193" s="377"/>
      <c r="K193" s="140"/>
      <c r="L193" s="140"/>
    </row>
    <row r="194" spans="2:12" ht="12.75">
      <c r="B194" s="377"/>
      <c r="C194" s="377"/>
      <c r="D194" s="377"/>
      <c r="E194" s="377"/>
      <c r="F194" s="377"/>
      <c r="G194" s="377"/>
      <c r="H194" s="377"/>
      <c r="I194" s="377"/>
      <c r="J194" s="377"/>
      <c r="K194" s="140"/>
      <c r="L194" s="140"/>
    </row>
    <row r="195" spans="2:12" ht="12.75">
      <c r="B195" s="377"/>
      <c r="C195" s="377"/>
      <c r="D195" s="377"/>
      <c r="E195" s="377"/>
      <c r="F195" s="377"/>
      <c r="G195" s="377"/>
      <c r="H195" s="377"/>
      <c r="I195" s="377"/>
      <c r="J195" s="377"/>
      <c r="K195" s="140"/>
      <c r="L195" s="140"/>
    </row>
    <row r="196" spans="2:12" ht="12.75">
      <c r="B196" s="377"/>
      <c r="C196" s="377"/>
      <c r="D196" s="377"/>
      <c r="E196" s="377"/>
      <c r="F196" s="377"/>
      <c r="G196" s="377"/>
      <c r="H196" s="377"/>
      <c r="I196" s="377"/>
      <c r="J196" s="377"/>
      <c r="K196" s="140"/>
      <c r="L196" s="140"/>
    </row>
    <row r="197" spans="2:12" ht="12.75">
      <c r="B197" s="377"/>
      <c r="C197" s="377"/>
      <c r="D197" s="377"/>
      <c r="E197" s="377"/>
      <c r="F197" s="377"/>
      <c r="G197" s="377"/>
      <c r="H197" s="377"/>
      <c r="I197" s="377"/>
      <c r="J197" s="377"/>
      <c r="K197" s="140"/>
      <c r="L197" s="140"/>
    </row>
    <row r="198" spans="2:12" ht="12.75">
      <c r="B198" s="377"/>
      <c r="C198" s="377"/>
      <c r="D198" s="377"/>
      <c r="E198" s="377"/>
      <c r="F198" s="377"/>
      <c r="G198" s="377"/>
      <c r="H198" s="377"/>
      <c r="I198" s="377"/>
      <c r="J198" s="377"/>
      <c r="K198" s="140"/>
      <c r="L198" s="140"/>
    </row>
    <row r="199" spans="2:12" ht="12.75">
      <c r="B199" s="377"/>
      <c r="C199" s="377"/>
      <c r="D199" s="377"/>
      <c r="E199" s="377"/>
      <c r="F199" s="377"/>
      <c r="G199" s="377"/>
      <c r="H199" s="377"/>
      <c r="I199" s="377"/>
      <c r="J199" s="377"/>
      <c r="K199" s="140"/>
      <c r="L199" s="140"/>
    </row>
    <row r="200" spans="2:12" ht="12.75">
      <c r="B200" s="377"/>
      <c r="C200" s="377"/>
      <c r="D200" s="377"/>
      <c r="E200" s="377"/>
      <c r="F200" s="377"/>
      <c r="G200" s="377"/>
      <c r="H200" s="377"/>
      <c r="I200" s="377"/>
      <c r="J200" s="377"/>
      <c r="K200" s="140"/>
      <c r="L200" s="140"/>
    </row>
    <row r="201" spans="2:12" ht="12.75">
      <c r="B201" s="377"/>
      <c r="C201" s="377"/>
      <c r="D201" s="377"/>
      <c r="E201" s="377"/>
      <c r="F201" s="377"/>
      <c r="G201" s="377"/>
      <c r="H201" s="377"/>
      <c r="I201" s="377"/>
      <c r="J201" s="377"/>
      <c r="K201" s="140"/>
      <c r="L201" s="140"/>
    </row>
    <row r="202" spans="2:12" ht="12.75">
      <c r="B202" s="377"/>
      <c r="C202" s="377"/>
      <c r="D202" s="377"/>
      <c r="E202" s="377"/>
      <c r="F202" s="377"/>
      <c r="G202" s="377"/>
      <c r="H202" s="377"/>
      <c r="I202" s="377"/>
      <c r="J202" s="377"/>
      <c r="K202" s="140"/>
      <c r="L202" s="140"/>
    </row>
    <row r="203" spans="2:12" ht="12.75">
      <c r="B203" s="377"/>
      <c r="C203" s="377"/>
      <c r="D203" s="377"/>
      <c r="E203" s="377"/>
      <c r="F203" s="377"/>
      <c r="G203" s="377"/>
      <c r="H203" s="377"/>
      <c r="I203" s="377"/>
      <c r="J203" s="377"/>
      <c r="K203" s="140"/>
      <c r="L203" s="140"/>
    </row>
    <row r="204" spans="2:12" ht="12.75">
      <c r="B204" s="377"/>
      <c r="C204" s="377"/>
      <c r="D204" s="377"/>
      <c r="E204" s="377"/>
      <c r="F204" s="377"/>
      <c r="G204" s="377"/>
      <c r="H204" s="377"/>
      <c r="I204" s="377"/>
      <c r="J204" s="377"/>
      <c r="K204" s="140"/>
      <c r="L204" s="140"/>
    </row>
    <row r="205" spans="2:12" ht="12.75">
      <c r="B205" s="377"/>
      <c r="C205" s="377"/>
      <c r="D205" s="377"/>
      <c r="E205" s="377"/>
      <c r="F205" s="377"/>
      <c r="G205" s="377"/>
      <c r="H205" s="377"/>
      <c r="I205" s="377"/>
      <c r="J205" s="377"/>
      <c r="K205" s="140"/>
      <c r="L205" s="140"/>
    </row>
    <row r="206" spans="2:12" ht="12.75">
      <c r="B206" s="377"/>
      <c r="C206" s="377"/>
      <c r="D206" s="377"/>
      <c r="E206" s="377"/>
      <c r="F206" s="377"/>
      <c r="G206" s="377"/>
      <c r="H206" s="377"/>
      <c r="I206" s="377"/>
      <c r="J206" s="377"/>
      <c r="K206" s="140"/>
      <c r="L206" s="140"/>
    </row>
    <row r="207" spans="2:12" ht="12.75">
      <c r="B207" s="377"/>
      <c r="C207" s="377"/>
      <c r="D207" s="377"/>
      <c r="E207" s="377"/>
      <c r="F207" s="377"/>
      <c r="G207" s="377"/>
      <c r="H207" s="377"/>
      <c r="I207" s="377"/>
      <c r="J207" s="377"/>
      <c r="K207" s="140"/>
      <c r="L207" s="140"/>
    </row>
    <row r="208" spans="2:12" ht="12.75">
      <c r="B208" s="377"/>
      <c r="C208" s="377"/>
      <c r="D208" s="377"/>
      <c r="E208" s="377"/>
      <c r="F208" s="377"/>
      <c r="G208" s="377"/>
      <c r="H208" s="377"/>
      <c r="I208" s="377"/>
      <c r="J208" s="377"/>
      <c r="K208" s="140"/>
      <c r="L208" s="140"/>
    </row>
    <row r="209" spans="2:12" ht="12.75">
      <c r="B209" s="377"/>
      <c r="C209" s="377"/>
      <c r="D209" s="377"/>
      <c r="E209" s="377"/>
      <c r="F209" s="377"/>
      <c r="G209" s="377"/>
      <c r="H209" s="377"/>
      <c r="I209" s="377"/>
      <c r="J209" s="377"/>
      <c r="K209" s="140"/>
      <c r="L209" s="140"/>
    </row>
    <row r="210" spans="2:12" ht="12.75">
      <c r="B210" s="377"/>
      <c r="C210" s="377"/>
      <c r="D210" s="377"/>
      <c r="E210" s="377"/>
      <c r="F210" s="377"/>
      <c r="G210" s="377"/>
      <c r="H210" s="377"/>
      <c r="I210" s="377"/>
      <c r="J210" s="377"/>
      <c r="K210" s="140"/>
      <c r="L210" s="140"/>
    </row>
    <row r="211" spans="2:12" ht="12.75">
      <c r="B211" s="377"/>
      <c r="C211" s="377"/>
      <c r="D211" s="377"/>
      <c r="E211" s="377"/>
      <c r="F211" s="377"/>
      <c r="G211" s="377"/>
      <c r="H211" s="377"/>
      <c r="I211" s="377"/>
      <c r="J211" s="377"/>
      <c r="K211" s="140"/>
      <c r="L211" s="140"/>
    </row>
    <row r="212" spans="2:12" ht="12.75">
      <c r="B212" s="377"/>
      <c r="C212" s="377"/>
      <c r="D212" s="377"/>
      <c r="E212" s="377"/>
      <c r="F212" s="377"/>
      <c r="G212" s="377"/>
      <c r="H212" s="377"/>
      <c r="I212" s="377"/>
      <c r="J212" s="377"/>
      <c r="K212" s="140"/>
      <c r="L212" s="140"/>
    </row>
    <row r="213" spans="2:12" ht="12.75">
      <c r="B213" s="377"/>
      <c r="C213" s="377"/>
      <c r="D213" s="377"/>
      <c r="E213" s="377"/>
      <c r="F213" s="377"/>
      <c r="G213" s="377"/>
      <c r="H213" s="377"/>
      <c r="I213" s="377"/>
      <c r="J213" s="377"/>
      <c r="K213" s="140"/>
      <c r="L213" s="140"/>
    </row>
    <row r="214" spans="2:12" ht="12.75">
      <c r="B214" s="377"/>
      <c r="C214" s="377"/>
      <c r="D214" s="377"/>
      <c r="E214" s="377"/>
      <c r="F214" s="377"/>
      <c r="G214" s="377"/>
      <c r="H214" s="377"/>
      <c r="I214" s="377"/>
      <c r="J214" s="377"/>
      <c r="K214" s="140"/>
      <c r="L214" s="140"/>
    </row>
    <row r="215" spans="2:12" ht="12.75">
      <c r="B215" s="377"/>
      <c r="C215" s="377"/>
      <c r="D215" s="377"/>
      <c r="E215" s="377"/>
      <c r="F215" s="377"/>
      <c r="G215" s="377"/>
      <c r="H215" s="377"/>
      <c r="I215" s="377"/>
      <c r="J215" s="377"/>
      <c r="K215" s="140"/>
      <c r="L215" s="140"/>
    </row>
    <row r="216" spans="2:12" ht="12.75">
      <c r="B216" s="377"/>
      <c r="C216" s="377"/>
      <c r="D216" s="377"/>
      <c r="E216" s="377"/>
      <c r="F216" s="377"/>
      <c r="G216" s="377"/>
      <c r="H216" s="377"/>
      <c r="I216" s="377"/>
      <c r="J216" s="377"/>
      <c r="K216" s="140"/>
      <c r="L216" s="140"/>
    </row>
    <row r="217" spans="2:12" ht="12.75">
      <c r="B217" s="377"/>
      <c r="C217" s="377"/>
      <c r="D217" s="377"/>
      <c r="E217" s="377"/>
      <c r="F217" s="377"/>
      <c r="G217" s="377"/>
      <c r="H217" s="377"/>
      <c r="I217" s="377"/>
      <c r="J217" s="377"/>
      <c r="K217" s="140"/>
      <c r="L217" s="140"/>
    </row>
    <row r="218" spans="2:12" ht="12.75">
      <c r="B218" s="377"/>
      <c r="C218" s="377"/>
      <c r="D218" s="377"/>
      <c r="E218" s="377"/>
      <c r="F218" s="377"/>
      <c r="G218" s="377"/>
      <c r="H218" s="377"/>
      <c r="I218" s="377"/>
      <c r="J218" s="377"/>
      <c r="K218" s="140"/>
      <c r="L218" s="140"/>
    </row>
    <row r="219" spans="2:12" ht="12.75">
      <c r="B219" s="377"/>
      <c r="C219" s="377"/>
      <c r="D219" s="377"/>
      <c r="E219" s="377"/>
      <c r="F219" s="377"/>
      <c r="G219" s="377"/>
      <c r="H219" s="377"/>
      <c r="I219" s="377"/>
      <c r="J219" s="377"/>
      <c r="K219" s="140"/>
      <c r="L219" s="140"/>
    </row>
    <row r="220" spans="2:12" ht="12.75">
      <c r="B220" s="377"/>
      <c r="C220" s="377"/>
      <c r="D220" s="377"/>
      <c r="E220" s="377"/>
      <c r="F220" s="377"/>
      <c r="G220" s="377"/>
      <c r="H220" s="377"/>
      <c r="I220" s="377"/>
      <c r="J220" s="377"/>
      <c r="K220" s="140"/>
      <c r="L220" s="140"/>
    </row>
    <row r="221" spans="2:12" ht="12.75">
      <c r="B221" s="377"/>
      <c r="C221" s="377"/>
      <c r="D221" s="377"/>
      <c r="E221" s="377"/>
      <c r="F221" s="377"/>
      <c r="G221" s="377"/>
      <c r="H221" s="377"/>
      <c r="I221" s="377"/>
      <c r="J221" s="377"/>
      <c r="K221" s="140"/>
      <c r="L221" s="140"/>
    </row>
    <row r="222" spans="2:12" ht="12.75">
      <c r="B222" s="377"/>
      <c r="C222" s="377"/>
      <c r="D222" s="377"/>
      <c r="E222" s="377"/>
      <c r="F222" s="377"/>
      <c r="G222" s="377"/>
      <c r="H222" s="377"/>
      <c r="I222" s="377"/>
      <c r="J222" s="377"/>
      <c r="K222" s="140"/>
      <c r="L222" s="140"/>
    </row>
    <row r="223" spans="2:12" ht="12.75">
      <c r="B223" s="377"/>
      <c r="C223" s="377"/>
      <c r="D223" s="377"/>
      <c r="E223" s="377"/>
      <c r="F223" s="377"/>
      <c r="G223" s="377"/>
      <c r="H223" s="377"/>
      <c r="I223" s="377"/>
      <c r="J223" s="377"/>
      <c r="K223" s="140"/>
      <c r="L223" s="140"/>
    </row>
    <row r="224" spans="2:12" ht="12.75">
      <c r="B224" s="377"/>
      <c r="C224" s="377"/>
      <c r="D224" s="377"/>
      <c r="E224" s="377"/>
      <c r="F224" s="377"/>
      <c r="G224" s="377"/>
      <c r="H224" s="377"/>
      <c r="I224" s="377"/>
      <c r="J224" s="377"/>
      <c r="K224" s="140"/>
      <c r="L224" s="140"/>
    </row>
    <row r="225" spans="2:12" ht="12.75">
      <c r="B225" s="377"/>
      <c r="C225" s="377"/>
      <c r="D225" s="377"/>
      <c r="E225" s="377"/>
      <c r="F225" s="377"/>
      <c r="G225" s="377"/>
      <c r="H225" s="377"/>
      <c r="I225" s="377"/>
      <c r="J225" s="377"/>
      <c r="K225" s="140"/>
      <c r="L225" s="140"/>
    </row>
    <row r="226" spans="2:12" ht="12.75">
      <c r="B226" s="377"/>
      <c r="C226" s="377"/>
      <c r="D226" s="377"/>
      <c r="E226" s="377"/>
      <c r="F226" s="377"/>
      <c r="G226" s="377"/>
      <c r="H226" s="377"/>
      <c r="I226" s="377"/>
      <c r="J226" s="377"/>
      <c r="K226" s="140"/>
      <c r="L226" s="140"/>
    </row>
    <row r="227" spans="2:12" ht="12.75">
      <c r="B227" s="377"/>
      <c r="C227" s="377"/>
      <c r="D227" s="377"/>
      <c r="E227" s="377"/>
      <c r="F227" s="377"/>
      <c r="G227" s="377"/>
      <c r="H227" s="377"/>
      <c r="I227" s="377"/>
      <c r="J227" s="377"/>
      <c r="K227" s="140"/>
      <c r="L227" s="140"/>
    </row>
    <row r="228" spans="2:12" ht="12.75">
      <c r="B228" s="377"/>
      <c r="C228" s="377"/>
      <c r="D228" s="377"/>
      <c r="E228" s="377"/>
      <c r="F228" s="377"/>
      <c r="G228" s="377"/>
      <c r="H228" s="377"/>
      <c r="I228" s="377"/>
      <c r="J228" s="377"/>
      <c r="K228" s="140"/>
      <c r="L228" s="140"/>
    </row>
    <row r="229" spans="2:12" ht="12.75">
      <c r="B229" s="377"/>
      <c r="C229" s="377"/>
      <c r="D229" s="377"/>
      <c r="E229" s="377"/>
      <c r="F229" s="377"/>
      <c r="G229" s="377"/>
      <c r="H229" s="377"/>
      <c r="I229" s="377"/>
      <c r="J229" s="377"/>
      <c r="K229" s="140"/>
      <c r="L229" s="140"/>
    </row>
    <row r="230" spans="2:12" ht="12.75">
      <c r="B230" s="377"/>
      <c r="C230" s="377"/>
      <c r="D230" s="377"/>
      <c r="E230" s="377"/>
      <c r="F230" s="377"/>
      <c r="G230" s="377"/>
      <c r="H230" s="377"/>
      <c r="I230" s="377"/>
      <c r="J230" s="377"/>
      <c r="K230" s="140"/>
      <c r="L230" s="140"/>
    </row>
    <row r="231" spans="2:12" ht="12.75">
      <c r="B231" s="377"/>
      <c r="C231" s="377"/>
      <c r="D231" s="377"/>
      <c r="E231" s="377"/>
      <c r="F231" s="377"/>
      <c r="G231" s="377"/>
      <c r="H231" s="377"/>
      <c r="I231" s="377"/>
      <c r="J231" s="377"/>
      <c r="K231" s="140"/>
      <c r="L231" s="140"/>
    </row>
    <row r="232" spans="2:12" ht="12.75">
      <c r="B232" s="377"/>
      <c r="C232" s="377"/>
      <c r="D232" s="377"/>
      <c r="E232" s="377"/>
      <c r="F232" s="377"/>
      <c r="G232" s="377"/>
      <c r="H232" s="377"/>
      <c r="I232" s="377"/>
      <c r="J232" s="377"/>
      <c r="K232" s="140"/>
      <c r="L232" s="140"/>
    </row>
    <row r="233" spans="2:12" ht="12.75">
      <c r="B233" s="377"/>
      <c r="C233" s="377"/>
      <c r="D233" s="377"/>
      <c r="E233" s="377"/>
      <c r="F233" s="377"/>
      <c r="G233" s="377"/>
      <c r="H233" s="377"/>
      <c r="I233" s="377"/>
      <c r="J233" s="377"/>
      <c r="K233" s="140"/>
      <c r="L233" s="140"/>
    </row>
    <row r="234" spans="2:12" ht="12.75">
      <c r="B234" s="377"/>
      <c r="C234" s="377"/>
      <c r="D234" s="377"/>
      <c r="E234" s="377"/>
      <c r="F234" s="377"/>
      <c r="G234" s="377"/>
      <c r="H234" s="377"/>
      <c r="I234" s="377"/>
      <c r="J234" s="377"/>
      <c r="K234" s="140"/>
      <c r="L234" s="140"/>
    </row>
    <row r="235" spans="2:12" ht="12.75">
      <c r="B235" s="377"/>
      <c r="C235" s="377"/>
      <c r="D235" s="377"/>
      <c r="E235" s="377"/>
      <c r="F235" s="377"/>
      <c r="G235" s="377"/>
      <c r="H235" s="377"/>
      <c r="I235" s="377"/>
      <c r="J235" s="377"/>
      <c r="K235" s="140"/>
      <c r="L235" s="140"/>
    </row>
    <row r="236" spans="2:12" ht="12.75">
      <c r="B236" s="377"/>
      <c r="C236" s="377"/>
      <c r="D236" s="377"/>
      <c r="E236" s="377"/>
      <c r="F236" s="377"/>
      <c r="G236" s="377"/>
      <c r="H236" s="377"/>
      <c r="I236" s="377"/>
      <c r="J236" s="377"/>
      <c r="K236" s="140"/>
      <c r="L236" s="140"/>
    </row>
    <row r="237" spans="2:12" ht="12.75">
      <c r="B237" s="377"/>
      <c r="C237" s="377"/>
      <c r="D237" s="377"/>
      <c r="E237" s="377"/>
      <c r="F237" s="377"/>
      <c r="G237" s="377"/>
      <c r="H237" s="377"/>
      <c r="I237" s="377"/>
      <c r="J237" s="377"/>
      <c r="K237" s="140"/>
      <c r="L237" s="140"/>
    </row>
    <row r="238" spans="2:12" ht="12.75">
      <c r="B238" s="377"/>
      <c r="C238" s="377"/>
      <c r="D238" s="377"/>
      <c r="E238" s="377"/>
      <c r="F238" s="377"/>
      <c r="G238" s="377"/>
      <c r="H238" s="377"/>
      <c r="I238" s="377"/>
      <c r="J238" s="377"/>
      <c r="K238" s="140"/>
      <c r="L238" s="140"/>
    </row>
    <row r="239" spans="2:12" ht="12.75">
      <c r="B239" s="377"/>
      <c r="C239" s="377"/>
      <c r="D239" s="377"/>
      <c r="E239" s="377"/>
      <c r="F239" s="377"/>
      <c r="G239" s="377"/>
      <c r="H239" s="377"/>
      <c r="I239" s="377"/>
      <c r="J239" s="377"/>
      <c r="K239" s="140"/>
      <c r="L239" s="140"/>
    </row>
    <row r="240" spans="2:12" ht="12.75">
      <c r="B240" s="377"/>
      <c r="C240" s="377"/>
      <c r="D240" s="377"/>
      <c r="E240" s="377"/>
      <c r="F240" s="377"/>
      <c r="G240" s="377"/>
      <c r="H240" s="377"/>
      <c r="I240" s="377"/>
      <c r="J240" s="377"/>
      <c r="K240" s="140"/>
      <c r="L240" s="140"/>
    </row>
    <row r="241" spans="2:12" ht="12.75">
      <c r="B241" s="377"/>
      <c r="C241" s="377"/>
      <c r="D241" s="377"/>
      <c r="E241" s="377"/>
      <c r="F241" s="377"/>
      <c r="G241" s="377"/>
      <c r="H241" s="377"/>
      <c r="I241" s="377"/>
      <c r="J241" s="377"/>
      <c r="K241" s="140"/>
      <c r="L241" s="140"/>
    </row>
    <row r="242" spans="2:12" ht="12.75">
      <c r="B242" s="377"/>
      <c r="C242" s="377"/>
      <c r="D242" s="377"/>
      <c r="E242" s="377"/>
      <c r="F242" s="377"/>
      <c r="G242" s="377"/>
      <c r="H242" s="377"/>
      <c r="I242" s="377"/>
      <c r="J242" s="377"/>
      <c r="K242" s="140"/>
      <c r="L242" s="140"/>
    </row>
    <row r="243" spans="2:12" ht="12.75">
      <c r="B243" s="377"/>
      <c r="C243" s="377"/>
      <c r="D243" s="377"/>
      <c r="E243" s="377"/>
      <c r="F243" s="377"/>
      <c r="G243" s="377"/>
      <c r="H243" s="377"/>
      <c r="I243" s="377"/>
      <c r="J243" s="377"/>
      <c r="K243" s="140"/>
      <c r="L243" s="140"/>
    </row>
    <row r="244" spans="2:12" ht="12.75">
      <c r="B244" s="377"/>
      <c r="C244" s="377"/>
      <c r="D244" s="377"/>
      <c r="E244" s="377"/>
      <c r="F244" s="377"/>
      <c r="G244" s="377"/>
      <c r="H244" s="377"/>
      <c r="I244" s="377"/>
      <c r="J244" s="377"/>
      <c r="K244" s="140"/>
      <c r="L244" s="140"/>
    </row>
    <row r="245" spans="2:12" ht="12.75">
      <c r="B245" s="377"/>
      <c r="C245" s="377"/>
      <c r="D245" s="377"/>
      <c r="E245" s="377"/>
      <c r="F245" s="377"/>
      <c r="G245" s="377"/>
      <c r="H245" s="377"/>
      <c r="I245" s="377"/>
      <c r="J245" s="377"/>
      <c r="K245" s="140"/>
      <c r="L245" s="140"/>
    </row>
    <row r="246" spans="2:11" ht="12.75">
      <c r="B246" s="377"/>
      <c r="C246" s="377"/>
      <c r="D246" s="377"/>
      <c r="E246" s="377"/>
      <c r="F246" s="377"/>
      <c r="G246" s="377"/>
      <c r="H246" s="377"/>
      <c r="I246" s="377"/>
      <c r="J246" s="377"/>
      <c r="K246" s="140"/>
    </row>
    <row r="247" spans="2:11" ht="12.75">
      <c r="B247" s="377"/>
      <c r="C247" s="377"/>
      <c r="D247" s="377"/>
      <c r="E247" s="377"/>
      <c r="F247" s="377"/>
      <c r="G247" s="377"/>
      <c r="H247" s="377"/>
      <c r="I247" s="377"/>
      <c r="J247" s="377"/>
      <c r="K247" s="140"/>
    </row>
    <row r="248" spans="2:11" ht="12.75">
      <c r="B248" s="377"/>
      <c r="C248" s="377"/>
      <c r="D248" s="377"/>
      <c r="E248" s="377"/>
      <c r="F248" s="377"/>
      <c r="G248" s="377"/>
      <c r="H248" s="377"/>
      <c r="I248" s="377"/>
      <c r="J248" s="377"/>
      <c r="K248" s="140"/>
    </row>
    <row r="249" spans="2:11" ht="12.75">
      <c r="B249" s="377"/>
      <c r="C249" s="377"/>
      <c r="D249" s="377"/>
      <c r="E249" s="377"/>
      <c r="F249" s="377"/>
      <c r="G249" s="377"/>
      <c r="H249" s="377"/>
      <c r="I249" s="377"/>
      <c r="J249" s="377"/>
      <c r="K249" s="140"/>
    </row>
    <row r="250" spans="2:11" ht="12.75">
      <c r="B250" s="377"/>
      <c r="C250" s="377"/>
      <c r="D250" s="377"/>
      <c r="E250" s="377"/>
      <c r="F250" s="377"/>
      <c r="G250" s="377"/>
      <c r="H250" s="377"/>
      <c r="I250" s="377"/>
      <c r="J250" s="377"/>
      <c r="K250" s="140"/>
    </row>
    <row r="251" spans="2:11" ht="12.75">
      <c r="B251" s="377"/>
      <c r="C251" s="377"/>
      <c r="D251" s="377"/>
      <c r="E251" s="377"/>
      <c r="F251" s="377"/>
      <c r="G251" s="377"/>
      <c r="H251" s="377"/>
      <c r="I251" s="377"/>
      <c r="J251" s="377"/>
      <c r="K251" s="140"/>
    </row>
    <row r="252" spans="2:11" ht="12.75">
      <c r="B252" s="377"/>
      <c r="C252" s="377"/>
      <c r="D252" s="377"/>
      <c r="E252" s="377"/>
      <c r="F252" s="377"/>
      <c r="G252" s="377"/>
      <c r="H252" s="377"/>
      <c r="I252" s="377"/>
      <c r="J252" s="377"/>
      <c r="K252" s="140"/>
    </row>
    <row r="253" spans="2:11" ht="12.75">
      <c r="B253" s="377"/>
      <c r="C253" s="377"/>
      <c r="D253" s="377"/>
      <c r="E253" s="377"/>
      <c r="F253" s="377"/>
      <c r="G253" s="377"/>
      <c r="H253" s="377"/>
      <c r="I253" s="377"/>
      <c r="J253" s="377"/>
      <c r="K253" s="140"/>
    </row>
    <row r="254" spans="2:11" ht="12.75">
      <c r="B254" s="377"/>
      <c r="C254" s="377"/>
      <c r="D254" s="377"/>
      <c r="E254" s="377"/>
      <c r="F254" s="377"/>
      <c r="G254" s="377"/>
      <c r="H254" s="377"/>
      <c r="I254" s="377"/>
      <c r="J254" s="377"/>
      <c r="K254" s="140"/>
    </row>
    <row r="255" spans="2:11" ht="12.75">
      <c r="B255" s="377"/>
      <c r="C255" s="377"/>
      <c r="D255" s="377"/>
      <c r="E255" s="377"/>
      <c r="F255" s="377"/>
      <c r="G255" s="377"/>
      <c r="H255" s="377"/>
      <c r="I255" s="377"/>
      <c r="J255" s="377"/>
      <c r="K255" s="140"/>
    </row>
    <row r="256" spans="2:11" ht="12.75">
      <c r="B256" s="377"/>
      <c r="C256" s="377"/>
      <c r="D256" s="377"/>
      <c r="E256" s="377"/>
      <c r="F256" s="377"/>
      <c r="G256" s="377"/>
      <c r="H256" s="377"/>
      <c r="I256" s="377"/>
      <c r="J256" s="377"/>
      <c r="K256" s="140"/>
    </row>
    <row r="257" spans="2:11" ht="12.75">
      <c r="B257" s="377"/>
      <c r="C257" s="377"/>
      <c r="D257" s="377"/>
      <c r="E257" s="377"/>
      <c r="F257" s="377"/>
      <c r="G257" s="377"/>
      <c r="H257" s="377"/>
      <c r="I257" s="377"/>
      <c r="J257" s="377"/>
      <c r="K257" s="140"/>
    </row>
    <row r="258" spans="2:11" ht="12.75">
      <c r="B258" s="377"/>
      <c r="C258" s="377"/>
      <c r="D258" s="377"/>
      <c r="E258" s="377"/>
      <c r="F258" s="377"/>
      <c r="G258" s="377"/>
      <c r="H258" s="377"/>
      <c r="I258" s="377"/>
      <c r="J258" s="377"/>
      <c r="K258" s="140"/>
    </row>
    <row r="259" spans="2:11" ht="12.75">
      <c r="B259" s="377"/>
      <c r="C259" s="377"/>
      <c r="D259" s="377"/>
      <c r="E259" s="377"/>
      <c r="F259" s="377"/>
      <c r="G259" s="377"/>
      <c r="H259" s="377"/>
      <c r="I259" s="377"/>
      <c r="J259" s="377"/>
      <c r="K259" s="140"/>
    </row>
    <row r="260" spans="2:11" ht="12.75">
      <c r="B260" s="377"/>
      <c r="C260" s="377"/>
      <c r="D260" s="377"/>
      <c r="E260" s="377"/>
      <c r="F260" s="377"/>
      <c r="G260" s="377"/>
      <c r="H260" s="377"/>
      <c r="I260" s="377"/>
      <c r="J260" s="377"/>
      <c r="K260" s="140"/>
    </row>
    <row r="261" spans="2:11" ht="12.75">
      <c r="B261" s="377"/>
      <c r="C261" s="377"/>
      <c r="D261" s="377"/>
      <c r="E261" s="377"/>
      <c r="F261" s="377"/>
      <c r="G261" s="377"/>
      <c r="H261" s="377"/>
      <c r="I261" s="377"/>
      <c r="J261" s="377"/>
      <c r="K261" s="140"/>
    </row>
    <row r="262" spans="2:11" ht="12.75">
      <c r="B262" s="377"/>
      <c r="C262" s="377"/>
      <c r="D262" s="377"/>
      <c r="E262" s="377"/>
      <c r="F262" s="377"/>
      <c r="G262" s="377"/>
      <c r="H262" s="377"/>
      <c r="I262" s="377"/>
      <c r="J262" s="377"/>
      <c r="K262" s="140"/>
    </row>
    <row r="263" spans="2:11" ht="12.75">
      <c r="B263" s="377"/>
      <c r="C263" s="377"/>
      <c r="D263" s="377"/>
      <c r="E263" s="377"/>
      <c r="F263" s="377"/>
      <c r="G263" s="377"/>
      <c r="H263" s="377"/>
      <c r="I263" s="377"/>
      <c r="J263" s="377"/>
      <c r="K263" s="140"/>
    </row>
    <row r="264" spans="2:11" ht="12.75">
      <c r="B264" s="377"/>
      <c r="C264" s="377"/>
      <c r="D264" s="377"/>
      <c r="E264" s="377"/>
      <c r="F264" s="377"/>
      <c r="G264" s="377"/>
      <c r="H264" s="377"/>
      <c r="I264" s="377"/>
      <c r="J264" s="377"/>
      <c r="K264" s="140"/>
    </row>
    <row r="265" spans="2:10" ht="12.75">
      <c r="B265" s="377"/>
      <c r="C265" s="377"/>
      <c r="D265" s="377"/>
      <c r="E265" s="377"/>
      <c r="F265" s="377"/>
      <c r="G265" s="377"/>
      <c r="H265" s="377"/>
      <c r="I265" s="377"/>
      <c r="J265" s="377"/>
    </row>
    <row r="266" spans="2:10" ht="12.75">
      <c r="B266" s="377"/>
      <c r="C266" s="377"/>
      <c r="D266" s="377"/>
      <c r="E266" s="377"/>
      <c r="F266" s="377"/>
      <c r="G266" s="377"/>
      <c r="H266" s="377"/>
      <c r="I266" s="377"/>
      <c r="J266" s="377"/>
    </row>
    <row r="267" spans="2:10" ht="12.75">
      <c r="B267" s="377"/>
      <c r="C267" s="377"/>
      <c r="D267" s="377"/>
      <c r="E267" s="377"/>
      <c r="F267" s="377"/>
      <c r="G267" s="377"/>
      <c r="H267" s="377"/>
      <c r="I267" s="377"/>
      <c r="J267" s="377"/>
    </row>
    <row r="268" spans="2:10" ht="12.75">
      <c r="B268" s="140"/>
      <c r="C268" s="140"/>
      <c r="D268" s="140"/>
      <c r="E268" s="140"/>
      <c r="F268" s="140"/>
      <c r="G268" s="140"/>
      <c r="H268" s="140"/>
      <c r="I268" s="140"/>
      <c r="J268" s="140"/>
    </row>
    <row r="269" spans="2:10" ht="12.75">
      <c r="B269" s="140"/>
      <c r="C269" s="140"/>
      <c r="D269" s="140"/>
      <c r="E269" s="140"/>
      <c r="F269" s="140"/>
      <c r="G269" s="140"/>
      <c r="H269" s="140"/>
      <c r="I269" s="140"/>
      <c r="J269" s="140"/>
    </row>
    <row r="270" spans="2:10" ht="12.75">
      <c r="B270" s="140"/>
      <c r="C270" s="140"/>
      <c r="D270" s="140"/>
      <c r="E270" s="140"/>
      <c r="F270" s="140"/>
      <c r="G270" s="140"/>
      <c r="H270" s="140"/>
      <c r="I270" s="140"/>
      <c r="J270" s="140"/>
    </row>
    <row r="271" spans="2:10" ht="12.75">
      <c r="B271" s="140"/>
      <c r="C271" s="140"/>
      <c r="D271" s="140"/>
      <c r="E271" s="140"/>
      <c r="F271" s="140"/>
      <c r="G271" s="140"/>
      <c r="H271" s="140"/>
      <c r="I271" s="140"/>
      <c r="J271" s="140"/>
    </row>
    <row r="272" spans="2:10" ht="12.75">
      <c r="B272" s="140"/>
      <c r="C272" s="140"/>
      <c r="D272" s="140"/>
      <c r="E272" s="140"/>
      <c r="F272" s="140"/>
      <c r="G272" s="140"/>
      <c r="H272" s="140"/>
      <c r="I272" s="140"/>
      <c r="J272" s="140"/>
    </row>
    <row r="273" spans="2:10" ht="12.75">
      <c r="B273" s="140"/>
      <c r="C273" s="140"/>
      <c r="D273" s="140"/>
      <c r="E273" s="140"/>
      <c r="F273" s="140"/>
      <c r="G273" s="140"/>
      <c r="H273" s="140"/>
      <c r="I273" s="140"/>
      <c r="J273" s="140"/>
    </row>
  </sheetData>
  <sheetProtection/>
  <mergeCells count="2">
    <mergeCell ref="A3:J3"/>
    <mergeCell ref="A4:J4"/>
  </mergeCells>
  <printOptions horizontalCentered="1"/>
  <pageMargins left="0.1968503937007874" right="0.1968503937007874" top="0.1968503937007874" bottom="0.2362204724409449" header="0.1968503937007874" footer="0.2362204724409449"/>
  <pageSetup horizontalDpi="600" verticalDpi="600" orientation="landscape" paperSize="9" scale="80" r:id="rId1"/>
  <headerFooter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6"/>
  <sheetViews>
    <sheetView view="pageBreakPreview" zoomScale="60" zoomScalePageLayoutView="0" workbookViewId="0" topLeftCell="A1">
      <selection activeCell="B36" sqref="B36"/>
    </sheetView>
  </sheetViews>
  <sheetFormatPr defaultColWidth="9.00390625" defaultRowHeight="12.75"/>
  <cols>
    <col min="1" max="1" width="45.375" style="545" customWidth="1"/>
    <col min="2" max="2" width="89.875" style="0" customWidth="1"/>
    <col min="3" max="3" width="12.125" style="0" customWidth="1"/>
    <col min="5" max="5" width="11.875" style="0" bestFit="1" customWidth="1"/>
  </cols>
  <sheetData>
    <row r="1" spans="1:3" ht="12.75">
      <c r="A1" s="551" t="s">
        <v>482</v>
      </c>
      <c r="B1" s="552" t="str">
        <f>'E.mérleg'!C1</f>
        <v>sz. melléklet a     /2024. (V.  .) önkormányzati rendelethez</v>
      </c>
      <c r="C1" s="5"/>
    </row>
    <row r="3" spans="1:3" ht="15.75">
      <c r="A3" s="1218"/>
      <c r="B3" s="1218"/>
      <c r="C3" s="1218"/>
    </row>
    <row r="4" spans="1:3" ht="12.75">
      <c r="A4" s="1219" t="s">
        <v>1288</v>
      </c>
      <c r="B4" s="1219"/>
      <c r="C4" s="1219"/>
    </row>
    <row r="5" spans="1:3" ht="12.75">
      <c r="A5" s="544"/>
      <c r="B5" s="544"/>
      <c r="C5" s="544"/>
    </row>
    <row r="6" ht="12.75">
      <c r="C6" s="571" t="s">
        <v>267</v>
      </c>
    </row>
    <row r="7" spans="1:3" s="548" customFormat="1" ht="40.5" customHeight="1">
      <c r="A7" s="546" t="s">
        <v>487</v>
      </c>
      <c r="B7" s="546" t="s">
        <v>488</v>
      </c>
      <c r="C7" s="546" t="s">
        <v>489</v>
      </c>
    </row>
    <row r="8" spans="1:4" s="424" customFormat="1" ht="12.75">
      <c r="A8" s="736" t="s">
        <v>1179</v>
      </c>
      <c r="B8" s="683" t="s">
        <v>1445</v>
      </c>
      <c r="C8" s="737">
        <v>6817400</v>
      </c>
      <c r="D8" s="576"/>
    </row>
    <row r="9" spans="1:5" s="424" customFormat="1" ht="12.75">
      <c r="A9" s="683" t="s">
        <v>842</v>
      </c>
      <c r="B9" s="683" t="s">
        <v>1451</v>
      </c>
      <c r="C9" s="737">
        <v>900000</v>
      </c>
      <c r="D9"/>
      <c r="E9"/>
    </row>
    <row r="10" spans="1:5" s="424" customFormat="1" ht="12.75">
      <c r="A10" s="683" t="s">
        <v>1187</v>
      </c>
      <c r="B10" s="683" t="s">
        <v>1452</v>
      </c>
      <c r="C10" s="737">
        <v>630000</v>
      </c>
      <c r="D10"/>
      <c r="E10"/>
    </row>
    <row r="11" spans="1:5" s="424" customFormat="1" ht="12.75">
      <c r="A11" s="683" t="s">
        <v>1184</v>
      </c>
      <c r="B11" s="683" t="s">
        <v>1453</v>
      </c>
      <c r="C11" s="737">
        <v>150000</v>
      </c>
      <c r="D11"/>
      <c r="E11"/>
    </row>
    <row r="12" spans="1:5" s="424" customFormat="1" ht="12.75">
      <c r="A12" s="683" t="s">
        <v>1446</v>
      </c>
      <c r="B12" s="683" t="s">
        <v>1454</v>
      </c>
      <c r="C12" s="737">
        <v>420000</v>
      </c>
      <c r="D12"/>
      <c r="E12"/>
    </row>
    <row r="13" spans="1:5" s="424" customFormat="1" ht="12.75">
      <c r="A13" s="683" t="s">
        <v>955</v>
      </c>
      <c r="B13" s="683" t="s">
        <v>1455</v>
      </c>
      <c r="C13" s="737">
        <v>667200</v>
      </c>
      <c r="D13"/>
      <c r="E13"/>
    </row>
    <row r="14" spans="1:5" s="424" customFormat="1" ht="12.75">
      <c r="A14" s="683" t="s">
        <v>956</v>
      </c>
      <c r="B14" s="683" t="s">
        <v>1456</v>
      </c>
      <c r="C14" s="737">
        <v>133440</v>
      </c>
      <c r="D14"/>
      <c r="E14"/>
    </row>
    <row r="15" spans="1:5" s="424" customFormat="1" ht="15" customHeight="1">
      <c r="A15" s="683" t="s">
        <v>1183</v>
      </c>
      <c r="B15" s="683" t="s">
        <v>1459</v>
      </c>
      <c r="C15" s="737">
        <v>100000</v>
      </c>
      <c r="D15"/>
      <c r="E15"/>
    </row>
    <row r="16" spans="1:6" s="424" customFormat="1" ht="12.75">
      <c r="A16" s="683" t="s">
        <v>1447</v>
      </c>
      <c r="B16" s="683" t="s">
        <v>1458</v>
      </c>
      <c r="C16" s="737">
        <v>300000</v>
      </c>
      <c r="D16"/>
      <c r="E16"/>
      <c r="F16" s="683"/>
    </row>
    <row r="17" spans="1:5" s="424" customFormat="1" ht="12.75">
      <c r="A17" s="683" t="s">
        <v>1188</v>
      </c>
      <c r="B17" s="683" t="s">
        <v>1457</v>
      </c>
      <c r="C17" s="737">
        <v>544536</v>
      </c>
      <c r="D17"/>
      <c r="E17"/>
    </row>
    <row r="18" spans="1:5" s="424" customFormat="1" ht="12.75">
      <c r="A18" s="683" t="s">
        <v>1448</v>
      </c>
      <c r="B18" s="683" t="s">
        <v>1460</v>
      </c>
      <c r="C18" s="737">
        <v>150000</v>
      </c>
      <c r="D18"/>
      <c r="E18"/>
    </row>
    <row r="19" spans="1:5" s="424" customFormat="1" ht="12.75">
      <c r="A19" s="683" t="s">
        <v>845</v>
      </c>
      <c r="B19" s="683" t="s">
        <v>1461</v>
      </c>
      <c r="C19" s="737">
        <v>250000</v>
      </c>
      <c r="D19"/>
      <c r="E19"/>
    </row>
    <row r="20" spans="1:5" s="424" customFormat="1" ht="12.75">
      <c r="A20" s="683" t="s">
        <v>843</v>
      </c>
      <c r="B20" s="683" t="s">
        <v>1455</v>
      </c>
      <c r="C20" s="737">
        <v>516880</v>
      </c>
      <c r="D20"/>
      <c r="E20"/>
    </row>
    <row r="21" spans="1:5" s="424" customFormat="1" ht="12.75">
      <c r="A21" s="683" t="s">
        <v>841</v>
      </c>
      <c r="B21" s="683" t="s">
        <v>1463</v>
      </c>
      <c r="C21" s="737">
        <v>300000</v>
      </c>
      <c r="E21"/>
    </row>
    <row r="22" spans="1:5" s="424" customFormat="1" ht="12.75">
      <c r="A22" s="683" t="s">
        <v>1186</v>
      </c>
      <c r="B22" s="683" t="s">
        <v>1462</v>
      </c>
      <c r="C22" s="737">
        <v>65000</v>
      </c>
      <c r="D22"/>
      <c r="E22"/>
    </row>
    <row r="23" spans="1:5" s="424" customFormat="1" ht="12.75">
      <c r="A23" s="683" t="s">
        <v>844</v>
      </c>
      <c r="B23" s="683" t="s">
        <v>1455</v>
      </c>
      <c r="C23" s="737">
        <v>1116880</v>
      </c>
      <c r="D23"/>
      <c r="E23"/>
    </row>
    <row r="24" spans="1:5" s="424" customFormat="1" ht="12.75">
      <c r="A24" s="683" t="s">
        <v>1449</v>
      </c>
      <c r="B24" s="683" t="s">
        <v>1455</v>
      </c>
      <c r="C24" s="737">
        <v>50000</v>
      </c>
      <c r="D24"/>
      <c r="E24"/>
    </row>
    <row r="25" spans="1:5" s="424" customFormat="1" ht="12.75">
      <c r="A25" s="683" t="s">
        <v>1181</v>
      </c>
      <c r="B25" s="683" t="s">
        <v>1450</v>
      </c>
      <c r="C25" s="737">
        <v>250000</v>
      </c>
      <c r="D25"/>
      <c r="E25"/>
    </row>
    <row r="26" spans="1:5" s="424" customFormat="1" ht="12.75">
      <c r="A26" s="683" t="s">
        <v>1185</v>
      </c>
      <c r="B26" s="683" t="s">
        <v>1464</v>
      </c>
      <c r="C26" s="737">
        <v>100000</v>
      </c>
      <c r="D26"/>
      <c r="E26"/>
    </row>
    <row r="27" spans="1:5" s="424" customFormat="1" ht="12.75">
      <c r="A27" s="683" t="s">
        <v>1182</v>
      </c>
      <c r="B27" s="683" t="s">
        <v>1465</v>
      </c>
      <c r="C27" s="737">
        <v>200000</v>
      </c>
      <c r="D27"/>
      <c r="E27"/>
    </row>
    <row r="28" spans="1:5" s="424" customFormat="1" ht="12.75">
      <c r="A28" s="683" t="s">
        <v>1189</v>
      </c>
      <c r="B28" s="683" t="s">
        <v>1455</v>
      </c>
      <c r="C28" s="737">
        <v>400320</v>
      </c>
      <c r="D28"/>
      <c r="E28"/>
    </row>
    <row r="29" spans="1:5" s="424" customFormat="1" ht="12.75">
      <c r="A29" s="683" t="s">
        <v>1180</v>
      </c>
      <c r="B29" s="683" t="s">
        <v>1466</v>
      </c>
      <c r="C29" s="737">
        <v>300000</v>
      </c>
      <c r="D29"/>
      <c r="E29"/>
    </row>
    <row r="30" spans="1:4" s="424" customFormat="1" ht="12.75">
      <c r="A30" s="736"/>
      <c r="B30" s="734"/>
      <c r="C30" s="735"/>
      <c r="D30" s="576"/>
    </row>
    <row r="31" spans="1:4" s="424" customFormat="1" ht="12.75">
      <c r="A31" s="736"/>
      <c r="B31" s="734"/>
      <c r="C31" s="735"/>
      <c r="D31" s="576"/>
    </row>
    <row r="32" spans="1:4" s="548" customFormat="1" ht="12.75">
      <c r="A32" s="547" t="s">
        <v>293</v>
      </c>
      <c r="B32" s="550"/>
      <c r="C32" s="738">
        <f>SUM(C8:C31)</f>
        <v>14361656</v>
      </c>
      <c r="D32" s="577"/>
    </row>
    <row r="33" spans="1:4" s="548" customFormat="1" ht="12.75">
      <c r="A33" s="549"/>
      <c r="B33" s="549"/>
      <c r="C33" s="578"/>
      <c r="D33" s="577"/>
    </row>
    <row r="34" spans="2:4" ht="12.75">
      <c r="B34" s="545"/>
      <c r="C34" s="579"/>
      <c r="D34" s="579"/>
    </row>
    <row r="35" spans="3:4" ht="12.75">
      <c r="C35" s="579"/>
      <c r="D35" s="579"/>
    </row>
    <row r="36" spans="3:4" ht="12.75">
      <c r="C36" s="579"/>
      <c r="D36" s="579"/>
    </row>
  </sheetData>
  <sheetProtection/>
  <mergeCells count="2">
    <mergeCell ref="A3:C3"/>
    <mergeCell ref="A4:C4"/>
  </mergeCells>
  <printOptions/>
  <pageMargins left="0.7" right="0.7" top="0.75" bottom="0.75" header="0.3" footer="0.3"/>
  <pageSetup horizontalDpi="600" verticalDpi="600" orientation="landscape" paperSize="9" scale="90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43"/>
  <sheetViews>
    <sheetView view="pageBreakPreview" zoomScale="60" zoomScalePageLayoutView="0" workbookViewId="0" topLeftCell="A1">
      <selection activeCell="P41" sqref="P41"/>
    </sheetView>
  </sheetViews>
  <sheetFormatPr defaultColWidth="9.00390625" defaultRowHeight="12.75"/>
  <cols>
    <col min="1" max="1" width="38.875" style="0" bestFit="1" customWidth="1"/>
    <col min="2" max="2" width="10.25390625" style="0" customWidth="1"/>
    <col min="3" max="3" width="11.125" style="0" bestFit="1" customWidth="1"/>
    <col min="4" max="4" width="11.125" style="0" customWidth="1"/>
    <col min="5" max="5" width="9.125" style="0" customWidth="1"/>
    <col min="6" max="6" width="8.75390625" style="0" customWidth="1"/>
    <col min="7" max="7" width="9.00390625" style="0" customWidth="1"/>
    <col min="8" max="8" width="10.375" style="0" customWidth="1"/>
    <col min="9" max="9" width="10.00390625" style="0" customWidth="1"/>
    <col min="10" max="10" width="11.875" style="0" customWidth="1"/>
    <col min="11" max="11" width="12.25390625" style="0" bestFit="1" customWidth="1"/>
    <col min="12" max="12" width="10.25390625" style="0" bestFit="1" customWidth="1"/>
    <col min="13" max="13" width="11.125" style="0" bestFit="1" customWidth="1"/>
  </cols>
  <sheetData>
    <row r="1" spans="1:2" ht="12.75">
      <c r="A1" s="551" t="s">
        <v>705</v>
      </c>
      <c r="B1" t="str">
        <f>'E.mérleg'!C1</f>
        <v>sz. melléklet a     /2024. (V.  .) önkormányzati rendelethez</v>
      </c>
    </row>
    <row r="4" spans="1:9" s="379" customFormat="1" ht="12.75">
      <c r="A4" s="1220" t="s">
        <v>1289</v>
      </c>
      <c r="B4" s="1220"/>
      <c r="C4" s="1220"/>
      <c r="D4" s="1220"/>
      <c r="E4" s="1220"/>
      <c r="F4" s="1220"/>
      <c r="G4" s="1220"/>
      <c r="H4" s="1220"/>
      <c r="I4" s="1220"/>
    </row>
    <row r="5" spans="1:9" s="379" customFormat="1" ht="12.75">
      <c r="A5" s="1221" t="s">
        <v>706</v>
      </c>
      <c r="B5" s="1221"/>
      <c r="C5" s="1221"/>
      <c r="D5" s="1221"/>
      <c r="E5" s="1221"/>
      <c r="F5" s="1221"/>
      <c r="G5" s="1221"/>
      <c r="H5" s="1221"/>
      <c r="I5" s="1221"/>
    </row>
    <row r="6" spans="1:10" s="379" customFormat="1" ht="12.75">
      <c r="A6" s="565"/>
      <c r="B6" s="565"/>
      <c r="C6" s="372"/>
      <c r="D6" s="372"/>
      <c r="E6" s="372"/>
      <c r="F6" s="372"/>
      <c r="G6" s="372"/>
      <c r="H6" s="372"/>
      <c r="I6" s="372"/>
      <c r="J6" s="372"/>
    </row>
    <row r="7" spans="3:10" s="379" customFormat="1" ht="14.25" customHeight="1" thickBot="1">
      <c r="C7" s="372"/>
      <c r="D7" s="372"/>
      <c r="E7" s="372"/>
      <c r="F7" s="372"/>
      <c r="G7" s="372"/>
      <c r="H7" s="372"/>
      <c r="I7" s="372"/>
      <c r="J7" s="372"/>
    </row>
    <row r="8" spans="1:10" s="379" customFormat="1" ht="12.75" customHeight="1">
      <c r="A8" s="1222" t="s">
        <v>678</v>
      </c>
      <c r="B8" s="1222" t="s">
        <v>484</v>
      </c>
      <c r="C8" s="1225"/>
      <c r="D8" s="1226"/>
      <c r="E8" s="1222" t="s">
        <v>679</v>
      </c>
      <c r="F8" s="1225"/>
      <c r="G8" s="1225"/>
      <c r="H8" s="1222" t="s">
        <v>680</v>
      </c>
      <c r="I8" s="1225"/>
      <c r="J8" s="1226"/>
    </row>
    <row r="9" spans="1:10" s="379" customFormat="1" ht="13.5" thickBot="1">
      <c r="A9" s="1223"/>
      <c r="B9" s="1227"/>
      <c r="C9" s="1228"/>
      <c r="D9" s="1229"/>
      <c r="E9" s="1227"/>
      <c r="F9" s="1228"/>
      <c r="G9" s="1228"/>
      <c r="H9" s="1227"/>
      <c r="I9" s="1228"/>
      <c r="J9" s="1229"/>
    </row>
    <row r="10" spans="1:10" s="379" customFormat="1" ht="26.25" thickBot="1">
      <c r="A10" s="1224"/>
      <c r="B10" s="626" t="s">
        <v>681</v>
      </c>
      <c r="C10" s="616" t="s">
        <v>682</v>
      </c>
      <c r="D10" s="9" t="s">
        <v>707</v>
      </c>
      <c r="E10" s="626" t="s">
        <v>681</v>
      </c>
      <c r="F10" s="616" t="s">
        <v>682</v>
      </c>
      <c r="G10" s="9" t="s">
        <v>707</v>
      </c>
      <c r="H10" s="616" t="s">
        <v>681</v>
      </c>
      <c r="I10" s="616" t="s">
        <v>682</v>
      </c>
      <c r="J10" s="615" t="s">
        <v>707</v>
      </c>
    </row>
    <row r="11" spans="1:10" s="379" customFormat="1" ht="12.75">
      <c r="A11" s="627" t="s">
        <v>683</v>
      </c>
      <c r="B11" s="1003"/>
      <c r="C11" s="1004"/>
      <c r="D11" s="1005"/>
      <c r="E11" s="1006"/>
      <c r="F11" s="1004"/>
      <c r="G11" s="1005"/>
      <c r="H11" s="1006"/>
      <c r="I11" s="1004"/>
      <c r="J11" s="1004"/>
    </row>
    <row r="12" spans="1:10" s="379" customFormat="1" ht="12.75">
      <c r="A12" s="628" t="s">
        <v>684</v>
      </c>
      <c r="B12" s="1007"/>
      <c r="C12" s="1008">
        <v>0</v>
      </c>
      <c r="D12" s="1008"/>
      <c r="E12" s="1007"/>
      <c r="F12" s="1008"/>
      <c r="G12" s="1008"/>
      <c r="H12" s="1007"/>
      <c r="I12" s="1008">
        <v>0</v>
      </c>
      <c r="J12" s="1008">
        <v>0</v>
      </c>
    </row>
    <row r="13" spans="1:10" s="379" customFormat="1" ht="12.75">
      <c r="A13" s="629" t="s">
        <v>685</v>
      </c>
      <c r="B13" s="1009">
        <f aca="true" t="shared" si="0" ref="B13:I13">SUM(B11:B12)</f>
        <v>0</v>
      </c>
      <c r="C13" s="1010">
        <f t="shared" si="0"/>
        <v>0</v>
      </c>
      <c r="D13" s="1010"/>
      <c r="E13" s="1009">
        <f t="shared" si="0"/>
        <v>0</v>
      </c>
      <c r="F13" s="1010">
        <f t="shared" si="0"/>
        <v>0</v>
      </c>
      <c r="G13" s="1010"/>
      <c r="H13" s="1009">
        <f t="shared" si="0"/>
        <v>0</v>
      </c>
      <c r="I13" s="1010">
        <f t="shared" si="0"/>
        <v>0</v>
      </c>
      <c r="J13" s="1010">
        <f>SUM(J11:J12)</f>
        <v>0</v>
      </c>
    </row>
    <row r="14" spans="1:10" s="73" customFormat="1" ht="12.75">
      <c r="A14" s="629" t="s">
        <v>686</v>
      </c>
      <c r="B14" s="1009"/>
      <c r="C14" s="1010"/>
      <c r="D14" s="1010"/>
      <c r="E14" s="1009"/>
      <c r="F14" s="1010"/>
      <c r="G14" s="1010"/>
      <c r="H14" s="1009"/>
      <c r="I14" s="1010"/>
      <c r="J14" s="1010"/>
    </row>
    <row r="15" spans="1:10" s="379" customFormat="1" ht="12.75" customHeight="1" hidden="1">
      <c r="A15" s="628" t="s">
        <v>687</v>
      </c>
      <c r="B15" s="1007"/>
      <c r="C15" s="1008"/>
      <c r="D15" s="1008"/>
      <c r="E15" s="1007"/>
      <c r="F15" s="1008"/>
      <c r="G15" s="1008"/>
      <c r="H15" s="1007"/>
      <c r="I15" s="1008"/>
      <c r="J15" s="1008"/>
    </row>
    <row r="16" spans="1:10" s="379" customFormat="1" ht="12.75" customHeight="1" hidden="1">
      <c r="A16" s="628" t="s">
        <v>688</v>
      </c>
      <c r="B16" s="1007"/>
      <c r="C16" s="1008"/>
      <c r="D16" s="1008"/>
      <c r="E16" s="1007"/>
      <c r="F16" s="1008"/>
      <c r="G16" s="1008"/>
      <c r="H16" s="1007"/>
      <c r="I16" s="1008"/>
      <c r="J16" s="1008"/>
    </row>
    <row r="17" spans="1:10" s="379" customFormat="1" ht="12.75">
      <c r="A17" s="629" t="s">
        <v>689</v>
      </c>
      <c r="B17" s="1009">
        <f aca="true" t="shared" si="1" ref="B17:I17">SUM(B15:B16)</f>
        <v>0</v>
      </c>
      <c r="C17" s="1010">
        <f t="shared" si="1"/>
        <v>0</v>
      </c>
      <c r="D17" s="1010"/>
      <c r="E17" s="1009">
        <f t="shared" si="1"/>
        <v>0</v>
      </c>
      <c r="F17" s="1010">
        <f t="shared" si="1"/>
        <v>0</v>
      </c>
      <c r="G17" s="1010"/>
      <c r="H17" s="1009">
        <f t="shared" si="1"/>
        <v>0</v>
      </c>
      <c r="I17" s="1010">
        <f t="shared" si="1"/>
        <v>0</v>
      </c>
      <c r="J17" s="1010">
        <f>SUM(J15:J16)</f>
        <v>0</v>
      </c>
    </row>
    <row r="18" spans="1:10" s="379" customFormat="1" ht="12.75">
      <c r="A18" s="629" t="s">
        <v>690</v>
      </c>
      <c r="B18" s="1009"/>
      <c r="C18" s="1010"/>
      <c r="D18" s="1010"/>
      <c r="E18" s="1009"/>
      <c r="F18" s="1010"/>
      <c r="G18" s="1010"/>
      <c r="H18" s="1009"/>
      <c r="I18" s="1010"/>
      <c r="J18" s="1010"/>
    </row>
    <row r="19" spans="1:10" s="379" customFormat="1" ht="12.75" customHeight="1" hidden="1">
      <c r="A19" s="630" t="s">
        <v>691</v>
      </c>
      <c r="B19" s="1007"/>
      <c r="C19" s="1008"/>
      <c r="D19" s="1008"/>
      <c r="E19" s="1007"/>
      <c r="F19" s="1008"/>
      <c r="G19" s="1008"/>
      <c r="H19" s="1007"/>
      <c r="I19" s="1008"/>
      <c r="J19" s="1008"/>
    </row>
    <row r="20" spans="1:10" s="379" customFormat="1" ht="12.75" customHeight="1" hidden="1">
      <c r="A20" s="630" t="s">
        <v>692</v>
      </c>
      <c r="B20" s="1007"/>
      <c r="C20" s="1008"/>
      <c r="D20" s="1008"/>
      <c r="E20" s="1007"/>
      <c r="F20" s="1008"/>
      <c r="G20" s="1008"/>
      <c r="H20" s="1007"/>
      <c r="I20" s="1008"/>
      <c r="J20" s="1008"/>
    </row>
    <row r="21" spans="1:10" s="379" customFormat="1" ht="12.75" customHeight="1" hidden="1">
      <c r="A21" s="630" t="s">
        <v>693</v>
      </c>
      <c r="B21" s="1007"/>
      <c r="C21" s="1008"/>
      <c r="D21" s="1008"/>
      <c r="E21" s="1007"/>
      <c r="F21" s="1008"/>
      <c r="G21" s="1008"/>
      <c r="H21" s="1007"/>
      <c r="I21" s="1008"/>
      <c r="J21" s="1008"/>
    </row>
    <row r="22" spans="1:10" s="379" customFormat="1" ht="12.75" customHeight="1" hidden="1">
      <c r="A22" s="630" t="s">
        <v>694</v>
      </c>
      <c r="B22" s="1007"/>
      <c r="C22" s="1008"/>
      <c r="D22" s="1008"/>
      <c r="E22" s="1007"/>
      <c r="F22" s="1008"/>
      <c r="G22" s="1008"/>
      <c r="H22" s="1007"/>
      <c r="I22" s="1008"/>
      <c r="J22" s="1008"/>
    </row>
    <row r="23" spans="1:10" s="379" customFormat="1" ht="12.75" customHeight="1" hidden="1">
      <c r="A23" s="630" t="s">
        <v>695</v>
      </c>
      <c r="B23" s="1007"/>
      <c r="C23" s="1008"/>
      <c r="D23" s="1008"/>
      <c r="E23" s="1007"/>
      <c r="F23" s="1008"/>
      <c r="G23" s="1008"/>
      <c r="H23" s="1007"/>
      <c r="I23" s="1008"/>
      <c r="J23" s="1008"/>
    </row>
    <row r="24" spans="1:10" s="379" customFormat="1" ht="12.75">
      <c r="A24" s="629" t="s">
        <v>696</v>
      </c>
      <c r="B24" s="1009">
        <f aca="true" t="shared" si="2" ref="B24:I24">SUM(B19:B23)</f>
        <v>0</v>
      </c>
      <c r="C24" s="1010">
        <f t="shared" si="2"/>
        <v>0</v>
      </c>
      <c r="D24" s="1010"/>
      <c r="E24" s="1009">
        <f t="shared" si="2"/>
        <v>0</v>
      </c>
      <c r="F24" s="1010">
        <f t="shared" si="2"/>
        <v>0</v>
      </c>
      <c r="G24" s="1010"/>
      <c r="H24" s="1009">
        <f t="shared" si="2"/>
        <v>0</v>
      </c>
      <c r="I24" s="1010">
        <f t="shared" si="2"/>
        <v>0</v>
      </c>
      <c r="J24" s="1010">
        <f>SUM(J19:J23)</f>
        <v>0</v>
      </c>
    </row>
    <row r="25" spans="1:10" s="379" customFormat="1" ht="12.75">
      <c r="A25" s="628"/>
      <c r="B25" s="1007"/>
      <c r="C25" s="1008"/>
      <c r="D25" s="1008"/>
      <c r="E25" s="1007"/>
      <c r="F25" s="1008"/>
      <c r="G25" s="1008"/>
      <c r="H25" s="1007">
        <f>B25+E25</f>
        <v>0</v>
      </c>
      <c r="I25" s="1008">
        <v>0</v>
      </c>
      <c r="J25" s="1008">
        <v>0</v>
      </c>
    </row>
    <row r="26" spans="1:10" s="379" customFormat="1" ht="12.75">
      <c r="A26" s="628" t="s">
        <v>697</v>
      </c>
      <c r="B26" s="1007"/>
      <c r="C26" s="1008"/>
      <c r="D26" s="1008"/>
      <c r="E26" s="1007">
        <v>270000</v>
      </c>
      <c r="F26" s="1008">
        <v>270000</v>
      </c>
      <c r="G26" s="1008">
        <v>270000</v>
      </c>
      <c r="H26" s="1007">
        <f>B26+E26</f>
        <v>270000</v>
      </c>
      <c r="I26" s="1008">
        <f>C26+F26</f>
        <v>270000</v>
      </c>
      <c r="J26" s="1008">
        <f>D26+G26</f>
        <v>270000</v>
      </c>
    </row>
    <row r="27" spans="1:10" s="379" customFormat="1" ht="12.75">
      <c r="A27" s="629" t="s">
        <v>698</v>
      </c>
      <c r="B27" s="1009">
        <f aca="true" t="shared" si="3" ref="B27:I27">B25+B26</f>
        <v>0</v>
      </c>
      <c r="C27" s="1010">
        <f t="shared" si="3"/>
        <v>0</v>
      </c>
      <c r="D27" s="1010"/>
      <c r="E27" s="1009">
        <f t="shared" si="3"/>
        <v>270000</v>
      </c>
      <c r="F27" s="1010">
        <f t="shared" si="3"/>
        <v>270000</v>
      </c>
      <c r="G27" s="1010">
        <f t="shared" si="3"/>
        <v>270000</v>
      </c>
      <c r="H27" s="1009">
        <f t="shared" si="3"/>
        <v>270000</v>
      </c>
      <c r="I27" s="1010">
        <f t="shared" si="3"/>
        <v>270000</v>
      </c>
      <c r="J27" s="1010">
        <f>J25+J26</f>
        <v>270000</v>
      </c>
    </row>
    <row r="28" spans="1:10" s="379" customFormat="1" ht="12.75" customHeight="1">
      <c r="A28" s="631" t="s">
        <v>692</v>
      </c>
      <c r="B28" s="1011">
        <v>1400000</v>
      </c>
      <c r="C28" s="1011">
        <v>1400000</v>
      </c>
      <c r="D28" s="1011">
        <v>1235000</v>
      </c>
      <c r="E28" s="1007"/>
      <c r="F28" s="1008"/>
      <c r="G28" s="1008"/>
      <c r="H28" s="1007">
        <f aca="true" t="shared" si="4" ref="H28:J34">B28+E28</f>
        <v>1400000</v>
      </c>
      <c r="I28" s="1007">
        <f t="shared" si="4"/>
        <v>1400000</v>
      </c>
      <c r="J28" s="1007">
        <f t="shared" si="4"/>
        <v>1235000</v>
      </c>
    </row>
    <row r="29" spans="1:10" s="379" customFormat="1" ht="12.75" customHeight="1">
      <c r="A29" s="631" t="s">
        <v>688</v>
      </c>
      <c r="B29" s="1012">
        <v>549880</v>
      </c>
      <c r="C29" s="1012">
        <v>549880</v>
      </c>
      <c r="D29" s="1011">
        <v>240000</v>
      </c>
      <c r="E29" s="1007"/>
      <c r="F29" s="1008"/>
      <c r="G29" s="1008"/>
      <c r="H29" s="1007">
        <f t="shared" si="4"/>
        <v>549880</v>
      </c>
      <c r="I29" s="1007">
        <f t="shared" si="4"/>
        <v>549880</v>
      </c>
      <c r="J29" s="1007">
        <f t="shared" si="4"/>
        <v>240000</v>
      </c>
    </row>
    <row r="30" spans="1:10" s="379" customFormat="1" ht="12.75" customHeight="1">
      <c r="A30" s="631" t="s">
        <v>699</v>
      </c>
      <c r="B30" s="1012">
        <v>750120</v>
      </c>
      <c r="C30" s="1012">
        <v>750120</v>
      </c>
      <c r="D30" s="1011">
        <v>873120</v>
      </c>
      <c r="E30" s="1007"/>
      <c r="F30" s="1008"/>
      <c r="G30" s="1008"/>
      <c r="H30" s="1007">
        <f t="shared" si="4"/>
        <v>750120</v>
      </c>
      <c r="I30" s="1007">
        <f t="shared" si="4"/>
        <v>750120</v>
      </c>
      <c r="J30" s="1007">
        <f t="shared" si="4"/>
        <v>873120</v>
      </c>
    </row>
    <row r="31" spans="1:10" s="379" customFormat="1" ht="12.75" customHeight="1">
      <c r="A31" s="631" t="s">
        <v>700</v>
      </c>
      <c r="B31" s="1012">
        <v>2540000</v>
      </c>
      <c r="C31" s="1012">
        <v>2540000</v>
      </c>
      <c r="D31" s="1011">
        <v>1396390</v>
      </c>
      <c r="E31" s="1007"/>
      <c r="F31" s="1008"/>
      <c r="G31" s="1008"/>
      <c r="H31" s="1007">
        <f t="shared" si="4"/>
        <v>2540000</v>
      </c>
      <c r="I31" s="1007">
        <f t="shared" si="4"/>
        <v>2540000</v>
      </c>
      <c r="J31" s="1007">
        <f t="shared" si="4"/>
        <v>1396390</v>
      </c>
    </row>
    <row r="32" spans="1:10" s="379" customFormat="1" ht="12.75" customHeight="1">
      <c r="A32" s="631" t="s">
        <v>701</v>
      </c>
      <c r="B32" s="1011">
        <v>360000</v>
      </c>
      <c r="C32" s="1011">
        <v>360000</v>
      </c>
      <c r="D32" s="1011">
        <v>60000</v>
      </c>
      <c r="E32" s="1007"/>
      <c r="F32" s="1008"/>
      <c r="G32" s="1008"/>
      <c r="H32" s="1007">
        <f t="shared" si="4"/>
        <v>360000</v>
      </c>
      <c r="I32" s="1007">
        <f t="shared" si="4"/>
        <v>360000</v>
      </c>
      <c r="J32" s="1007">
        <f t="shared" si="4"/>
        <v>60000</v>
      </c>
    </row>
    <row r="33" spans="1:10" s="379" customFormat="1" ht="12.75" customHeight="1">
      <c r="A33" s="631" t="s">
        <v>1191</v>
      </c>
      <c r="B33" s="1011"/>
      <c r="C33" s="1011"/>
      <c r="D33" s="1011">
        <v>443587</v>
      </c>
      <c r="E33" s="1007"/>
      <c r="F33" s="1008"/>
      <c r="G33" s="1008"/>
      <c r="H33" s="1007"/>
      <c r="I33" s="1007"/>
      <c r="J33" s="1007">
        <f t="shared" si="4"/>
        <v>443587</v>
      </c>
    </row>
    <row r="34" spans="1:10" s="379" customFormat="1" ht="12.75">
      <c r="A34" s="631" t="s">
        <v>702</v>
      </c>
      <c r="B34" s="1012">
        <v>700000</v>
      </c>
      <c r="C34" s="1012">
        <v>970637</v>
      </c>
      <c r="D34" s="1011">
        <v>837311</v>
      </c>
      <c r="E34" s="1007"/>
      <c r="F34" s="1008"/>
      <c r="G34" s="1008"/>
      <c r="H34" s="1007">
        <f t="shared" si="4"/>
        <v>700000</v>
      </c>
      <c r="I34" s="1007">
        <f t="shared" si="4"/>
        <v>970637</v>
      </c>
      <c r="J34" s="1007">
        <f t="shared" si="4"/>
        <v>837311</v>
      </c>
    </row>
    <row r="35" spans="1:10" s="379" customFormat="1" ht="13.5" thickBot="1">
      <c r="A35" s="632" t="s">
        <v>703</v>
      </c>
      <c r="B35" s="1013">
        <f aca="true" t="shared" si="5" ref="B35:I35">SUM(B28:B34)</f>
        <v>6300000</v>
      </c>
      <c r="C35" s="1014">
        <f t="shared" si="5"/>
        <v>6570637</v>
      </c>
      <c r="D35" s="1014">
        <f t="shared" si="5"/>
        <v>5085408</v>
      </c>
      <c r="E35" s="1013">
        <f t="shared" si="5"/>
        <v>0</v>
      </c>
      <c r="F35" s="1014">
        <f t="shared" si="5"/>
        <v>0</v>
      </c>
      <c r="G35" s="1014">
        <f t="shared" si="5"/>
        <v>0</v>
      </c>
      <c r="H35" s="1013">
        <f t="shared" si="5"/>
        <v>6300000</v>
      </c>
      <c r="I35" s="1014">
        <f t="shared" si="5"/>
        <v>6570637</v>
      </c>
      <c r="J35" s="1014">
        <f>SUM(J28:J34)</f>
        <v>5085408</v>
      </c>
    </row>
    <row r="36" spans="1:10" s="566" customFormat="1" ht="13.5" thickBot="1">
      <c r="A36" s="633" t="s">
        <v>704</v>
      </c>
      <c r="B36" s="1015">
        <f aca="true" t="shared" si="6" ref="B36:I36">B13+B17+B18+B24+B27+B35+B14</f>
        <v>6300000</v>
      </c>
      <c r="C36" s="1016">
        <f t="shared" si="6"/>
        <v>6570637</v>
      </c>
      <c r="D36" s="1016">
        <f t="shared" si="6"/>
        <v>5085408</v>
      </c>
      <c r="E36" s="1015">
        <f t="shared" si="6"/>
        <v>270000</v>
      </c>
      <c r="F36" s="1016">
        <f t="shared" si="6"/>
        <v>270000</v>
      </c>
      <c r="G36" s="1016">
        <f t="shared" si="6"/>
        <v>270000</v>
      </c>
      <c r="H36" s="1015">
        <f t="shared" si="6"/>
        <v>6570000</v>
      </c>
      <c r="I36" s="1016">
        <f t="shared" si="6"/>
        <v>6840637</v>
      </c>
      <c r="J36" s="1016">
        <f>J13+J17+J18+J24+J27+J35+J14</f>
        <v>5355408</v>
      </c>
    </row>
    <row r="37" spans="1:10" s="566" customFormat="1" ht="12.75">
      <c r="A37" s="634" t="s">
        <v>708</v>
      </c>
      <c r="B37" s="1017">
        <v>3000000</v>
      </c>
      <c r="C37" s="1017">
        <v>3000000</v>
      </c>
      <c r="D37" s="1018">
        <v>2674620</v>
      </c>
      <c r="E37" s="1018"/>
      <c r="F37" s="1019"/>
      <c r="G37" s="1018"/>
      <c r="H37" s="1007">
        <f aca="true" t="shared" si="7" ref="H37:J39">B37+E37</f>
        <v>3000000</v>
      </c>
      <c r="I37" s="1008">
        <f t="shared" si="7"/>
        <v>3000000</v>
      </c>
      <c r="J37" s="1008">
        <f t="shared" si="7"/>
        <v>2674620</v>
      </c>
    </row>
    <row r="38" spans="1:10" s="566" customFormat="1" ht="12.75">
      <c r="A38" s="762" t="s">
        <v>1123</v>
      </c>
      <c r="B38" s="1020">
        <v>127000</v>
      </c>
      <c r="C38" s="1020">
        <v>127000</v>
      </c>
      <c r="D38" s="1017"/>
      <c r="E38" s="1017"/>
      <c r="F38" s="1021"/>
      <c r="G38" s="1020"/>
      <c r="H38" s="1007">
        <f t="shared" si="7"/>
        <v>127000</v>
      </c>
      <c r="I38" s="1008">
        <f t="shared" si="7"/>
        <v>127000</v>
      </c>
      <c r="J38" s="1008">
        <f t="shared" si="7"/>
        <v>0</v>
      </c>
    </row>
    <row r="39" spans="1:10" s="566" customFormat="1" ht="13.5" thickBot="1">
      <c r="A39" s="635" t="s">
        <v>1124</v>
      </c>
      <c r="B39" s="1022">
        <v>4320000</v>
      </c>
      <c r="C39" s="1022">
        <v>7926744</v>
      </c>
      <c r="D39" s="1022">
        <v>7926744</v>
      </c>
      <c r="E39" s="1022"/>
      <c r="F39" s="1023"/>
      <c r="G39" s="1021"/>
      <c r="H39" s="1007">
        <f t="shared" si="7"/>
        <v>4320000</v>
      </c>
      <c r="I39" s="1008">
        <f t="shared" si="7"/>
        <v>7926744</v>
      </c>
      <c r="J39" s="1008">
        <f t="shared" si="7"/>
        <v>7926744</v>
      </c>
    </row>
    <row r="40" spans="1:10" s="566" customFormat="1" ht="13.5" thickBot="1">
      <c r="A40" s="1070" t="s">
        <v>1536</v>
      </c>
      <c r="B40" s="1071">
        <f aca="true" t="shared" si="8" ref="B40:J40">SUM(B37:B39)</f>
        <v>7447000</v>
      </c>
      <c r="C40" s="1071">
        <f t="shared" si="8"/>
        <v>11053744</v>
      </c>
      <c r="D40" s="1071">
        <f t="shared" si="8"/>
        <v>10601364</v>
      </c>
      <c r="E40" s="1071">
        <f t="shared" si="8"/>
        <v>0</v>
      </c>
      <c r="F40" s="1071">
        <f t="shared" si="8"/>
        <v>0</v>
      </c>
      <c r="G40" s="1071">
        <f t="shared" si="8"/>
        <v>0</v>
      </c>
      <c r="H40" s="1071">
        <f t="shared" si="8"/>
        <v>7447000</v>
      </c>
      <c r="I40" s="1071">
        <f t="shared" si="8"/>
        <v>11053744</v>
      </c>
      <c r="J40" s="1071">
        <f t="shared" si="8"/>
        <v>10601364</v>
      </c>
    </row>
    <row r="41" spans="1:10" ht="13.5" thickBot="1">
      <c r="A41" s="636" t="s">
        <v>1537</v>
      </c>
      <c r="B41" s="1024">
        <v>900000</v>
      </c>
      <c r="C41" s="1024">
        <v>900000</v>
      </c>
      <c r="D41" s="1024">
        <v>900000</v>
      </c>
      <c r="E41" s="1024"/>
      <c r="F41" s="1024"/>
      <c r="G41" s="1024"/>
      <c r="H41" s="1071">
        <f>B41</f>
        <v>900000</v>
      </c>
      <c r="I41" s="1024">
        <f>C41</f>
        <v>900000</v>
      </c>
      <c r="J41" s="1024">
        <f>D41</f>
        <v>900000</v>
      </c>
    </row>
    <row r="43" ht="12.75">
      <c r="E43" s="567"/>
    </row>
  </sheetData>
  <sheetProtection/>
  <mergeCells count="6">
    <mergeCell ref="A4:I4"/>
    <mergeCell ref="A5:I5"/>
    <mergeCell ref="A8:A10"/>
    <mergeCell ref="B8:D9"/>
    <mergeCell ref="E8:G9"/>
    <mergeCell ref="H8:J9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8"/>
  <sheetViews>
    <sheetView view="pageBreakPreview" zoomScale="60" zoomScalePageLayoutView="0" workbookViewId="0" topLeftCell="A4">
      <selection activeCell="A34" sqref="A34:IV36"/>
    </sheetView>
  </sheetViews>
  <sheetFormatPr defaultColWidth="9.00390625" defaultRowHeight="12.75"/>
  <cols>
    <col min="1" max="1" width="39.00390625" style="1" customWidth="1"/>
    <col min="2" max="2" width="14.25390625" style="1" customWidth="1"/>
    <col min="3" max="3" width="13.375" style="1" customWidth="1"/>
    <col min="4" max="4" width="13.125" style="1" bestFit="1" customWidth="1"/>
    <col min="5" max="5" width="38.25390625" style="1" customWidth="1"/>
    <col min="6" max="6" width="14.375" style="1" customWidth="1"/>
    <col min="7" max="8" width="13.125" style="1" bestFit="1" customWidth="1"/>
    <col min="9" max="10" width="10.00390625" style="1" customWidth="1"/>
    <col min="11" max="16384" width="9.125" style="1" customWidth="1"/>
  </cols>
  <sheetData>
    <row r="1" spans="4:7" ht="12.75">
      <c r="D1" s="2" t="s">
        <v>242</v>
      </c>
      <c r="E1" s="1" t="str">
        <f>'E.mérleg'!C1</f>
        <v>sz. melléklet a     /2024. (V.  .) önkormányzati rendelethez</v>
      </c>
      <c r="F1" s="95"/>
      <c r="G1" s="95"/>
    </row>
    <row r="4" spans="1:8" ht="12.75">
      <c r="A4" s="1220" t="s">
        <v>1290</v>
      </c>
      <c r="B4" s="1220"/>
      <c r="C4" s="1220"/>
      <c r="D4" s="1220"/>
      <c r="E4" s="1220"/>
      <c r="F4" s="1220"/>
      <c r="G4" s="1220"/>
      <c r="H4" s="1220"/>
    </row>
    <row r="5" spans="2:7" ht="12.75">
      <c r="B5" s="96"/>
      <c r="C5" s="96"/>
      <c r="D5" s="96"/>
      <c r="E5" s="96"/>
      <c r="F5" s="96"/>
      <c r="G5" s="96"/>
    </row>
    <row r="6" ht="13.5" thickBot="1">
      <c r="H6" s="372" t="s">
        <v>399</v>
      </c>
    </row>
    <row r="7" spans="1:8" ht="13.5" thickBot="1">
      <c r="A7" s="123" t="s">
        <v>294</v>
      </c>
      <c r="B7" s="124" t="s">
        <v>1291</v>
      </c>
      <c r="C7" s="124" t="s">
        <v>1292</v>
      </c>
      <c r="D7" s="124" t="s">
        <v>1286</v>
      </c>
      <c r="E7" s="125" t="s">
        <v>297</v>
      </c>
      <c r="F7" s="124" t="s">
        <v>1291</v>
      </c>
      <c r="G7" s="124" t="s">
        <v>1292</v>
      </c>
      <c r="H7" s="124" t="s">
        <v>1286</v>
      </c>
    </row>
    <row r="8" spans="1:8" s="73" customFormat="1" ht="12.75">
      <c r="A8" s="97" t="s">
        <v>312</v>
      </c>
      <c r="B8" s="107">
        <f>b_k_jc_!B19</f>
        <v>979692356</v>
      </c>
      <c r="C8" s="107">
        <f>b_k_jc_!C19</f>
        <v>1264670241</v>
      </c>
      <c r="D8" s="107">
        <f>b_k_jc_!D19</f>
        <v>1253384042</v>
      </c>
      <c r="E8" s="108" t="s">
        <v>282</v>
      </c>
      <c r="F8" s="109">
        <f>b_k_jc_!B62</f>
        <v>962864730</v>
      </c>
      <c r="G8" s="109">
        <f>b_k_jc_!C62</f>
        <v>960707200</v>
      </c>
      <c r="H8" s="109">
        <f>b_k_jc_!D62</f>
        <v>933545407</v>
      </c>
    </row>
    <row r="9" spans="1:8" s="73" customFormat="1" ht="12.75">
      <c r="A9" s="97" t="s">
        <v>318</v>
      </c>
      <c r="B9" s="110">
        <f>b_k_jc_!B25</f>
        <v>200905588</v>
      </c>
      <c r="C9" s="110">
        <f>b_k_jc_!C25</f>
        <v>1073495706</v>
      </c>
      <c r="D9" s="110">
        <f>b_k_jc_!D25</f>
        <v>1073495706</v>
      </c>
      <c r="E9" s="108" t="s">
        <v>354</v>
      </c>
      <c r="F9" s="111">
        <f>b_k_jc_!B63</f>
        <v>139619208</v>
      </c>
      <c r="G9" s="111">
        <f>b_k_jc_!C63</f>
        <v>137903789</v>
      </c>
      <c r="H9" s="111">
        <f>b_k_jc_!D63</f>
        <v>131033722</v>
      </c>
    </row>
    <row r="10" spans="1:8" s="73" customFormat="1" ht="12.75">
      <c r="A10" s="97" t="s">
        <v>29</v>
      </c>
      <c r="B10" s="112">
        <f>b_k_jc_!B30</f>
        <v>347485480</v>
      </c>
      <c r="C10" s="112">
        <f>b_k_jc_!C30</f>
        <v>522382745</v>
      </c>
      <c r="D10" s="112">
        <f>b_k_jc_!D30</f>
        <v>522382745</v>
      </c>
      <c r="E10" s="108" t="s">
        <v>359</v>
      </c>
      <c r="F10" s="112">
        <f>b_k_jc_!B69</f>
        <v>1291855257</v>
      </c>
      <c r="G10" s="112">
        <f>b_k_jc_!C69</f>
        <v>1399664112</v>
      </c>
      <c r="H10" s="112">
        <f>b_k_jc_!D69</f>
        <v>876558481</v>
      </c>
    </row>
    <row r="11" spans="1:8" s="73" customFormat="1" ht="12.75">
      <c r="A11" s="97" t="s">
        <v>339</v>
      </c>
      <c r="B11" s="112">
        <f>b_k_jc_!B31</f>
        <v>636897902</v>
      </c>
      <c r="C11" s="112">
        <f>b_k_jc_!C31</f>
        <v>528123368</v>
      </c>
      <c r="D11" s="112">
        <f>b_k_jc_!D31</f>
        <v>528125682</v>
      </c>
      <c r="E11" s="108" t="s">
        <v>360</v>
      </c>
      <c r="F11" s="112">
        <f>b_k_jc_!B70</f>
        <v>6570000</v>
      </c>
      <c r="G11" s="112">
        <f>b_k_jc_!C70</f>
        <v>6840637</v>
      </c>
      <c r="H11" s="112">
        <f>b_k_jc_!D70</f>
        <v>5355408</v>
      </c>
    </row>
    <row r="12" spans="1:8" s="73" customFormat="1" ht="12.75">
      <c r="A12" s="97" t="s">
        <v>340</v>
      </c>
      <c r="B12" s="112">
        <f>b_k_jc_!B32</f>
        <v>0</v>
      </c>
      <c r="C12" s="112">
        <f>b_k_jc_!C32</f>
        <v>593323</v>
      </c>
      <c r="D12" s="112">
        <f>b_k_jc_!D32</f>
        <v>737961</v>
      </c>
      <c r="E12" s="113" t="s">
        <v>361</v>
      </c>
      <c r="F12" s="112">
        <f>b_k_jc_!B71</f>
        <v>355591928</v>
      </c>
      <c r="G12" s="112">
        <f>b_k_jc_!C71</f>
        <v>661779950</v>
      </c>
      <c r="H12" s="112">
        <f>b_k_jc_!D71</f>
        <v>252570950</v>
      </c>
    </row>
    <row r="13" spans="1:8" s="73" customFormat="1" ht="12.75">
      <c r="A13" s="97" t="s">
        <v>341</v>
      </c>
      <c r="B13" s="112">
        <f>b_k_jc_!B33</f>
        <v>40229130</v>
      </c>
      <c r="C13" s="112">
        <f>b_k_jc_!C33</f>
        <v>400000</v>
      </c>
      <c r="D13" s="112">
        <f>b_k_jc_!D33</f>
        <v>400000</v>
      </c>
      <c r="E13" s="114" t="s">
        <v>284</v>
      </c>
      <c r="F13" s="112">
        <f>b_k_jc_!B72</f>
        <v>915580011</v>
      </c>
      <c r="G13" s="112">
        <f>b_k_jc_!C72</f>
        <v>1233006384</v>
      </c>
      <c r="H13" s="112">
        <f>b_k_jc_!D72</f>
        <v>850628558</v>
      </c>
    </row>
    <row r="14" spans="1:8" s="73" customFormat="1" ht="12.75">
      <c r="A14" s="97" t="s">
        <v>342</v>
      </c>
      <c r="B14" s="112">
        <f>b_k_jc_!B34</f>
        <v>2327340</v>
      </c>
      <c r="C14" s="112">
        <f>b_k_jc_!C34</f>
        <v>63329627</v>
      </c>
      <c r="D14" s="112">
        <f>b_k_jc_!D34</f>
        <v>63329627</v>
      </c>
      <c r="E14" s="108" t="s">
        <v>283</v>
      </c>
      <c r="F14" s="112">
        <f>b_k_jc_!B73</f>
        <v>1547119619</v>
      </c>
      <c r="G14" s="112">
        <f>b_k_jc_!C73</f>
        <v>2114569725</v>
      </c>
      <c r="H14" s="112">
        <f>b_k_jc_!D73</f>
        <v>418801511</v>
      </c>
    </row>
    <row r="15" spans="1:8" s="73" customFormat="1" ht="12.75">
      <c r="A15" s="98"/>
      <c r="B15" s="112"/>
      <c r="C15" s="112"/>
      <c r="D15" s="112"/>
      <c r="E15" s="115" t="s">
        <v>362</v>
      </c>
      <c r="F15" s="112">
        <f>b_k_jc_!B74</f>
        <v>33000000</v>
      </c>
      <c r="G15" s="112">
        <f>b_k_jc_!C74</f>
        <v>34380000</v>
      </c>
      <c r="H15" s="112">
        <f>b_k_jc_!D74</f>
        <v>1380000</v>
      </c>
    </row>
    <row r="16" spans="1:8" s="73" customFormat="1" ht="12.75">
      <c r="A16" s="98"/>
      <c r="B16" s="112"/>
      <c r="C16" s="112"/>
      <c r="D16" s="112"/>
      <c r="E16" s="112"/>
      <c r="F16" s="112"/>
      <c r="G16" s="112"/>
      <c r="H16" s="112"/>
    </row>
    <row r="17" spans="1:8" s="73" customFormat="1" ht="12.75">
      <c r="A17" s="98"/>
      <c r="B17" s="112"/>
      <c r="C17" s="112"/>
      <c r="D17" s="112"/>
      <c r="E17" s="112"/>
      <c r="F17" s="112"/>
      <c r="G17" s="112"/>
      <c r="H17" s="112"/>
    </row>
    <row r="18" spans="1:8" s="73" customFormat="1" ht="13.5" thickBot="1">
      <c r="A18" s="99"/>
      <c r="B18" s="116"/>
      <c r="C18" s="116"/>
      <c r="D18" s="116"/>
      <c r="E18" s="116"/>
      <c r="F18" s="116"/>
      <c r="G18" s="116"/>
      <c r="H18" s="116"/>
    </row>
    <row r="19" spans="1:8" s="73" customFormat="1" ht="13.5" thickBot="1">
      <c r="A19" s="74" t="s">
        <v>28</v>
      </c>
      <c r="B19" s="81">
        <f>SUM(B8:B18)</f>
        <v>2207537796</v>
      </c>
      <c r="C19" s="81">
        <f>SUM(C8:C18)</f>
        <v>3452995010</v>
      </c>
      <c r="D19" s="81">
        <f>SUM(D8:D18)</f>
        <v>3441855763</v>
      </c>
      <c r="E19" s="126" t="s">
        <v>74</v>
      </c>
      <c r="F19" s="81">
        <f>SUM(F8:F18)</f>
        <v>5252200753</v>
      </c>
      <c r="G19" s="81">
        <f>SUM(G8:G18)</f>
        <v>6548851797</v>
      </c>
      <c r="H19" s="81">
        <f>SUM(H8:H18)</f>
        <v>3469874037</v>
      </c>
    </row>
    <row r="20" spans="1:8" ht="12.75">
      <c r="A20" s="100" t="s">
        <v>343</v>
      </c>
      <c r="B20" s="79">
        <f>b_k_jc_!B36</f>
        <v>0</v>
      </c>
      <c r="C20" s="79">
        <f>b_k_jc_!C36</f>
        <v>0</v>
      </c>
      <c r="D20" s="79">
        <f>b_k_jc_!D36</f>
        <v>0</v>
      </c>
      <c r="E20" s="80"/>
      <c r="F20" s="79"/>
      <c r="G20" s="79"/>
      <c r="H20" s="79"/>
    </row>
    <row r="21" spans="1:8" ht="12.75">
      <c r="A21" s="101" t="s">
        <v>344</v>
      </c>
      <c r="B21" s="79">
        <f>b_k_jc_!B37</f>
        <v>0</v>
      </c>
      <c r="C21" s="79">
        <f>b_k_jc_!C37</f>
        <v>0</v>
      </c>
      <c r="D21" s="79">
        <f>b_k_jc_!D37</f>
        <v>0</v>
      </c>
      <c r="E21" s="117" t="s">
        <v>363</v>
      </c>
      <c r="F21" s="76">
        <f>b_k_jc_!B76</f>
        <v>0</v>
      </c>
      <c r="G21" s="76">
        <f>b_k_jc_!C76</f>
        <v>0</v>
      </c>
      <c r="H21" s="76">
        <f>b_k_jc_!D76</f>
        <v>0</v>
      </c>
    </row>
    <row r="22" spans="1:8" ht="12.75">
      <c r="A22" s="102" t="s">
        <v>345</v>
      </c>
      <c r="B22" s="79">
        <f>b_k_jc_!B38</f>
        <v>3082384687</v>
      </c>
      <c r="C22" s="79">
        <f>b_k_jc_!C38</f>
        <v>3090560001</v>
      </c>
      <c r="D22" s="79">
        <f>b_k_jc_!D38</f>
        <v>3090560001</v>
      </c>
      <c r="E22" s="118" t="s">
        <v>364</v>
      </c>
      <c r="F22" s="76">
        <f>b_k_jc_!B77</f>
        <v>0</v>
      </c>
      <c r="G22" s="76">
        <f>b_k_jc_!C77</f>
        <v>0</v>
      </c>
      <c r="H22" s="76">
        <f>b_k_jc_!D77</f>
        <v>0</v>
      </c>
    </row>
    <row r="23" spans="1:8" ht="12.75">
      <c r="A23" s="101" t="s">
        <v>346</v>
      </c>
      <c r="B23" s="79">
        <f>b_k_jc_!B39</f>
        <v>0</v>
      </c>
      <c r="C23" s="79">
        <f>b_k_jc_!C39</f>
        <v>43500865</v>
      </c>
      <c r="D23" s="79">
        <f>b_k_jc_!D39</f>
        <v>43500865</v>
      </c>
      <c r="E23" s="118" t="s">
        <v>346</v>
      </c>
      <c r="F23" s="76">
        <f>b_k_jc_!B78</f>
        <v>0</v>
      </c>
      <c r="G23" s="76">
        <f>b_k_jc_!C78</f>
        <v>0</v>
      </c>
      <c r="H23" s="76">
        <f>b_k_jc_!D78</f>
        <v>0</v>
      </c>
    </row>
    <row r="24" spans="1:8" ht="12.75">
      <c r="A24" s="101" t="s">
        <v>347</v>
      </c>
      <c r="B24" s="79">
        <f>b_k_jc_!B40</f>
        <v>0</v>
      </c>
      <c r="C24" s="79">
        <f>b_k_jc_!C40</f>
        <v>0</v>
      </c>
      <c r="D24" s="79">
        <f>b_k_jc_!D40</f>
        <v>0</v>
      </c>
      <c r="E24" s="118" t="s">
        <v>347</v>
      </c>
      <c r="F24" s="76">
        <f>b_k_jc_!B79</f>
        <v>37721730</v>
      </c>
      <c r="G24" s="76">
        <f>b_k_jc_!C79</f>
        <v>38204079</v>
      </c>
      <c r="H24" s="76">
        <f>b_k_jc_!D79</f>
        <v>38204079</v>
      </c>
    </row>
    <row r="25" spans="1:8" ht="12.75">
      <c r="A25" s="101" t="s">
        <v>348</v>
      </c>
      <c r="B25" s="79">
        <f>b_k_jc_!B41</f>
        <v>1128207814</v>
      </c>
      <c r="C25" s="79">
        <f>b_k_jc_!C41</f>
        <v>1206045772</v>
      </c>
      <c r="D25" s="79">
        <f>b_k_jc_!D41</f>
        <v>1093768567</v>
      </c>
      <c r="E25" s="118" t="s">
        <v>365</v>
      </c>
      <c r="F25" s="76">
        <f>b_k_jc_!B80</f>
        <v>1128207814</v>
      </c>
      <c r="G25" s="76">
        <f>b_k_jc_!C80</f>
        <v>1206045772</v>
      </c>
      <c r="H25" s="76">
        <f>b_k_jc_!D80</f>
        <v>1093768567</v>
      </c>
    </row>
    <row r="26" spans="1:8" ht="12.75">
      <c r="A26" s="103" t="s">
        <v>349</v>
      </c>
      <c r="B26" s="79">
        <f>b_k_jc_!B42</f>
        <v>0</v>
      </c>
      <c r="C26" s="79">
        <f>b_k_jc_!C42</f>
        <v>0</v>
      </c>
      <c r="D26" s="79">
        <f>b_k_jc_!D42</f>
        <v>0</v>
      </c>
      <c r="E26" s="118" t="s">
        <v>366</v>
      </c>
      <c r="F26" s="76">
        <f>b_k_jc_!B81</f>
        <v>0</v>
      </c>
      <c r="G26" s="76">
        <f>b_k_jc_!C81</f>
        <v>0</v>
      </c>
      <c r="H26" s="76">
        <f>b_k_jc_!D81</f>
        <v>0</v>
      </c>
    </row>
    <row r="27" spans="1:8" s="73" customFormat="1" ht="12.75">
      <c r="A27" s="97" t="s">
        <v>350</v>
      </c>
      <c r="B27" s="119">
        <f>SUM(B20:B26)</f>
        <v>4210592501</v>
      </c>
      <c r="C27" s="119">
        <f>SUM(C20:C26)</f>
        <v>4340106638</v>
      </c>
      <c r="D27" s="120">
        <f>SUM(D20:D26)</f>
        <v>4227829433</v>
      </c>
      <c r="E27" s="108" t="s">
        <v>367</v>
      </c>
      <c r="F27" s="119">
        <f>SUM(F21:F26)</f>
        <v>1165929544</v>
      </c>
      <c r="G27" s="119">
        <f>SUM(G21:G26)</f>
        <v>1244249851</v>
      </c>
      <c r="H27" s="119">
        <f>SUM(H21:H26)</f>
        <v>1131972646</v>
      </c>
    </row>
    <row r="28" spans="1:8" s="73" customFormat="1" ht="12.75">
      <c r="A28" s="104" t="s">
        <v>351</v>
      </c>
      <c r="B28" s="121"/>
      <c r="C28" s="121"/>
      <c r="D28" s="121"/>
      <c r="E28" s="108" t="s">
        <v>368</v>
      </c>
      <c r="F28" s="119">
        <f>'[1]b_k_jc_'!B69</f>
        <v>0</v>
      </c>
      <c r="G28" s="119"/>
      <c r="H28" s="119"/>
    </row>
    <row r="29" spans="1:8" s="73" customFormat="1" ht="13.5" thickBot="1">
      <c r="A29" s="105" t="s">
        <v>352</v>
      </c>
      <c r="B29" s="82"/>
      <c r="C29" s="82">
        <f>'[1]b_k_jc_'!C40</f>
        <v>0</v>
      </c>
      <c r="D29" s="82">
        <f>'[1]b_k_jc_'!D40</f>
        <v>0</v>
      </c>
      <c r="E29" s="122" t="s">
        <v>369</v>
      </c>
      <c r="F29" s="82">
        <f>'[1]b_k_jc_'!B70</f>
        <v>0</v>
      </c>
      <c r="G29" s="82">
        <f>'[1]b_k_jc_'!C70</f>
        <v>0</v>
      </c>
      <c r="H29" s="82">
        <f>'[1]b_k_jc_'!D70</f>
        <v>0</v>
      </c>
    </row>
    <row r="30" spans="1:8" s="73" customFormat="1" ht="13.5" thickBot="1">
      <c r="A30" s="127" t="s">
        <v>290</v>
      </c>
      <c r="B30" s="78">
        <f>B27+B28+B29</f>
        <v>4210592501</v>
      </c>
      <c r="C30" s="78">
        <f>C27+C28+C29</f>
        <v>4340106638</v>
      </c>
      <c r="D30" s="78">
        <f>D27+D28+D29</f>
        <v>4227829433</v>
      </c>
      <c r="E30" s="78" t="s">
        <v>289</v>
      </c>
      <c r="F30" s="78">
        <f>F27+F28+F29</f>
        <v>1165929544</v>
      </c>
      <c r="G30" s="78">
        <f>G27+G28+G29</f>
        <v>1244249851</v>
      </c>
      <c r="H30" s="78">
        <f>H27+H28+H29</f>
        <v>1131972646</v>
      </c>
    </row>
    <row r="31" spans="1:8" s="3" customFormat="1" ht="13.5" thickBot="1">
      <c r="A31" s="75" t="s">
        <v>239</v>
      </c>
      <c r="B31" s="77">
        <f>B19+B30</f>
        <v>6418130297</v>
      </c>
      <c r="C31" s="77">
        <f>C19+C30</f>
        <v>7793101648</v>
      </c>
      <c r="D31" s="77">
        <f>D19+D30</f>
        <v>7669685196</v>
      </c>
      <c r="E31" s="77" t="s">
        <v>292</v>
      </c>
      <c r="F31" s="77">
        <f>F19+F30</f>
        <v>6418130297</v>
      </c>
      <c r="G31" s="77">
        <f>G19+G30</f>
        <v>7793101648</v>
      </c>
      <c r="H31" s="77">
        <f>H19+H30</f>
        <v>4601846683</v>
      </c>
    </row>
    <row r="32" ht="12.75">
      <c r="H32" s="106"/>
    </row>
    <row r="33" ht="12.75">
      <c r="D33" s="174"/>
    </row>
    <row r="36" ht="12.75">
      <c r="D36" s="174"/>
    </row>
    <row r="37" ht="12.75">
      <c r="D37" s="174"/>
    </row>
    <row r="38" ht="12.75">
      <c r="D38" s="174"/>
    </row>
  </sheetData>
  <sheetProtection/>
  <mergeCells count="1">
    <mergeCell ref="A4:H4"/>
  </mergeCells>
  <printOptions horizontalCentered="1"/>
  <pageMargins left="0.17" right="0.17" top="0.9448818897637796" bottom="0.5511811023622047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view="pageBreakPreview" zoomScale="60" zoomScalePageLayoutView="0" workbookViewId="0" topLeftCell="A1">
      <selection activeCell="F1" sqref="F1"/>
    </sheetView>
  </sheetViews>
  <sheetFormatPr defaultColWidth="9.00390625" defaultRowHeight="12.75"/>
  <cols>
    <col min="1" max="1" width="39.00390625" style="5" customWidth="1"/>
    <col min="2" max="2" width="13.00390625" style="5" customWidth="1"/>
    <col min="3" max="3" width="13.75390625" style="5" customWidth="1"/>
    <col min="4" max="4" width="13.125" style="5" bestFit="1" customWidth="1"/>
    <col min="5" max="5" width="39.00390625" style="5" customWidth="1"/>
    <col min="6" max="6" width="13.125" style="5" customWidth="1"/>
    <col min="7" max="8" width="13.125" style="5" bestFit="1" customWidth="1"/>
    <col min="9" max="10" width="10.00390625" style="5" customWidth="1"/>
    <col min="11" max="16384" width="9.125" style="5" customWidth="1"/>
  </cols>
  <sheetData>
    <row r="1" spans="4:5" ht="12.75">
      <c r="D1" s="6" t="s">
        <v>243</v>
      </c>
      <c r="E1" s="5" t="str">
        <f>'E.mérleg'!C1</f>
        <v>sz. melléklet a     /2024. (V.  .) önkormányzati rendelethez</v>
      </c>
    </row>
    <row r="5" spans="1:10" ht="12.75">
      <c r="A5" s="1215" t="s">
        <v>1294</v>
      </c>
      <c r="B5" s="1215"/>
      <c r="C5" s="1215"/>
      <c r="D5" s="1215"/>
      <c r="E5" s="1215"/>
      <c r="F5" s="1215"/>
      <c r="G5" s="1215"/>
      <c r="H5" s="1215"/>
      <c r="I5" s="32"/>
      <c r="J5" s="32"/>
    </row>
    <row r="6" spans="2:7" ht="12.75">
      <c r="B6" s="1230"/>
      <c r="C6" s="1230"/>
      <c r="D6" s="1230"/>
      <c r="E6" s="1230"/>
      <c r="F6" s="1230"/>
      <c r="G6" s="1230"/>
    </row>
    <row r="7" spans="2:7" ht="12.75">
      <c r="B7" s="32"/>
      <c r="C7" s="32"/>
      <c r="D7" s="32"/>
      <c r="E7" s="32"/>
      <c r="F7" s="32"/>
      <c r="G7" s="32"/>
    </row>
    <row r="8" ht="13.5" thickBot="1">
      <c r="H8" s="372" t="s">
        <v>267</v>
      </c>
    </row>
    <row r="9" spans="1:8" ht="13.5" thickBot="1">
      <c r="A9" s="156" t="s">
        <v>294</v>
      </c>
      <c r="B9" s="124" t="s">
        <v>1291</v>
      </c>
      <c r="C9" s="124" t="s">
        <v>1292</v>
      </c>
      <c r="D9" s="124" t="s">
        <v>1286</v>
      </c>
      <c r="E9" s="157" t="s">
        <v>297</v>
      </c>
      <c r="F9" s="124" t="s">
        <v>1291</v>
      </c>
      <c r="G9" s="124" t="s">
        <v>1292</v>
      </c>
      <c r="H9" s="124" t="s">
        <v>1286</v>
      </c>
    </row>
    <row r="10" spans="1:8" s="32" customFormat="1" ht="12.75">
      <c r="A10" s="27" t="s">
        <v>312</v>
      </c>
      <c r="B10" s="128">
        <f>b_k_jc_!B19</f>
        <v>979692356</v>
      </c>
      <c r="C10" s="128">
        <f>b_k_jc_!C19</f>
        <v>1264670241</v>
      </c>
      <c r="D10" s="128">
        <f>b_k_jc_!D19</f>
        <v>1253384042</v>
      </c>
      <c r="E10" s="129" t="s">
        <v>282</v>
      </c>
      <c r="F10" s="130">
        <f>b_k_jc_!B62</f>
        <v>962864730</v>
      </c>
      <c r="G10" s="130">
        <f>b_k_jc_!C62</f>
        <v>960707200</v>
      </c>
      <c r="H10" s="158">
        <f>b_k_jc_!D62</f>
        <v>933545407</v>
      </c>
    </row>
    <row r="11" spans="1:8" s="32" customFormat="1" ht="12.75">
      <c r="A11" s="27" t="s">
        <v>29</v>
      </c>
      <c r="B11" s="52">
        <f>b_k_jc_!B30-f_mérl_!B13</f>
        <v>320485480</v>
      </c>
      <c r="C11" s="52">
        <f>b_k_jc_!C30-f_mérl_!C13</f>
        <v>495083165</v>
      </c>
      <c r="D11" s="52">
        <f>b_k_jc_!D30-f_mérl_!D13</f>
        <v>495083165</v>
      </c>
      <c r="E11" s="129" t="s">
        <v>354</v>
      </c>
      <c r="F11" s="92">
        <f>b_k_jc_!B63</f>
        <v>139619208</v>
      </c>
      <c r="G11" s="92">
        <f>b_k_jc_!C63</f>
        <v>137903789</v>
      </c>
      <c r="H11" s="159">
        <f>b_k_jc_!D63</f>
        <v>131033722</v>
      </c>
    </row>
    <row r="12" spans="1:8" s="32" customFormat="1" ht="12.75">
      <c r="A12" s="27" t="s">
        <v>339</v>
      </c>
      <c r="B12" s="52">
        <f>b_k_jc_!B31</f>
        <v>636897902</v>
      </c>
      <c r="C12" s="52">
        <f>b_k_jc_!C31</f>
        <v>528123368</v>
      </c>
      <c r="D12" s="52">
        <f>b_k_jc_!D31</f>
        <v>528125682</v>
      </c>
      <c r="E12" s="129" t="s">
        <v>359</v>
      </c>
      <c r="F12" s="52">
        <f>b_k_jc_!B69</f>
        <v>1291855257</v>
      </c>
      <c r="G12" s="52">
        <f>b_k_jc_!C69</f>
        <v>1399664112</v>
      </c>
      <c r="H12" s="160">
        <f>b_k_jc_!D69</f>
        <v>876558481</v>
      </c>
    </row>
    <row r="13" spans="1:8" s="32" customFormat="1" ht="12.75">
      <c r="A13" s="27" t="s">
        <v>341</v>
      </c>
      <c r="B13" s="52">
        <f>b_k_jc_!B33</f>
        <v>40229130</v>
      </c>
      <c r="C13" s="52">
        <f>b_k_jc_!C33</f>
        <v>400000</v>
      </c>
      <c r="D13" s="52">
        <f>b_k_jc_!D33</f>
        <v>400000</v>
      </c>
      <c r="E13" s="129" t="s">
        <v>360</v>
      </c>
      <c r="F13" s="52">
        <f>b_k_jc_!B70</f>
        <v>6570000</v>
      </c>
      <c r="G13" s="52">
        <f>b_k_jc_!C70</f>
        <v>6840637</v>
      </c>
      <c r="H13" s="160">
        <f>b_k_jc_!D70</f>
        <v>5355408</v>
      </c>
    </row>
    <row r="14" spans="1:8" s="32" customFormat="1" ht="12.75">
      <c r="A14" s="161"/>
      <c r="B14" s="52"/>
      <c r="C14" s="52"/>
      <c r="D14" s="52"/>
      <c r="E14" s="52" t="s">
        <v>839</v>
      </c>
      <c r="F14" s="52">
        <v>253807525</v>
      </c>
      <c r="G14" s="52">
        <v>272980671</v>
      </c>
      <c r="H14" s="160">
        <f>b_k_jc_!D71</f>
        <v>252570950</v>
      </c>
    </row>
    <row r="15" spans="1:8" s="32" customFormat="1" ht="12.75">
      <c r="A15" s="30"/>
      <c r="B15" s="52"/>
      <c r="C15" s="52"/>
      <c r="D15" s="162"/>
      <c r="E15" s="52" t="s">
        <v>840</v>
      </c>
      <c r="F15" s="52">
        <v>36684403</v>
      </c>
      <c r="G15" s="52">
        <v>323699279</v>
      </c>
      <c r="H15" s="160">
        <v>0</v>
      </c>
    </row>
    <row r="16" spans="1:8" s="32" customFormat="1" ht="12.75">
      <c r="A16" s="161"/>
      <c r="B16" s="52"/>
      <c r="C16" s="52"/>
      <c r="D16" s="52"/>
      <c r="E16" s="52"/>
      <c r="F16" s="52"/>
      <c r="G16" s="52"/>
      <c r="H16" s="160"/>
    </row>
    <row r="17" spans="1:8" s="32" customFormat="1" ht="12.75">
      <c r="A17" s="161"/>
      <c r="B17" s="52"/>
      <c r="C17" s="52"/>
      <c r="D17" s="52"/>
      <c r="E17" s="52"/>
      <c r="F17" s="52"/>
      <c r="G17" s="52"/>
      <c r="H17" s="160"/>
    </row>
    <row r="18" spans="1:8" s="32" customFormat="1" ht="12.75">
      <c r="A18" s="161"/>
      <c r="B18" s="52"/>
      <c r="C18" s="52"/>
      <c r="D18" s="52"/>
      <c r="E18" s="52"/>
      <c r="F18" s="52"/>
      <c r="G18" s="52"/>
      <c r="H18" s="160"/>
    </row>
    <row r="19" spans="1:8" s="32" customFormat="1" ht="12.75">
      <c r="A19" s="161"/>
      <c r="B19" s="52"/>
      <c r="C19" s="52"/>
      <c r="D19" s="52"/>
      <c r="E19" s="52"/>
      <c r="F19" s="52"/>
      <c r="G19" s="52"/>
      <c r="H19" s="160"/>
    </row>
    <row r="20" spans="1:8" s="32" customFormat="1" ht="13.5" thickBot="1">
      <c r="A20" s="163"/>
      <c r="B20" s="132"/>
      <c r="C20" s="132"/>
      <c r="D20" s="132"/>
      <c r="E20" s="132"/>
      <c r="F20" s="132"/>
      <c r="G20" s="132"/>
      <c r="H20" s="164"/>
    </row>
    <row r="21" spans="1:8" ht="13.5" thickBot="1">
      <c r="A21" s="87" t="s">
        <v>28</v>
      </c>
      <c r="B21" s="56">
        <f>SUM(B10:B20)</f>
        <v>1977304868</v>
      </c>
      <c r="C21" s="56">
        <f>SUM(C10:C20)</f>
        <v>2288276774</v>
      </c>
      <c r="D21" s="56">
        <f>SUM(D10:D20)</f>
        <v>2276992889</v>
      </c>
      <c r="E21" s="94" t="s">
        <v>74</v>
      </c>
      <c r="F21" s="56">
        <f>SUM(F10:F20)</f>
        <v>2691401123</v>
      </c>
      <c r="G21" s="56">
        <f>SUM(G10:G20)</f>
        <v>3101795688</v>
      </c>
      <c r="H21" s="86">
        <f>SUM(H10:H20)</f>
        <v>2199063968</v>
      </c>
    </row>
    <row r="22" spans="1:8" ht="12.75">
      <c r="A22" s="26" t="s">
        <v>344</v>
      </c>
      <c r="B22" s="59">
        <f>b_k_jc_!B37</f>
        <v>0</v>
      </c>
      <c r="C22" s="59">
        <f>b_k_jc_!C37</f>
        <v>0</v>
      </c>
      <c r="D22" s="59">
        <f>b_k_jc_!D37</f>
        <v>0</v>
      </c>
      <c r="E22" s="133" t="s">
        <v>364</v>
      </c>
      <c r="F22" s="59">
        <f>b_k_jc_!B77</f>
        <v>0</v>
      </c>
      <c r="G22" s="59">
        <f>b_k_jc_!C77</f>
        <v>0</v>
      </c>
      <c r="H22" s="165">
        <f>b_k_jc_!D77</f>
        <v>0</v>
      </c>
    </row>
    <row r="23" spans="1:8" ht="12.75">
      <c r="A23" s="28" t="s">
        <v>345</v>
      </c>
      <c r="B23" s="59">
        <v>429084093</v>
      </c>
      <c r="C23" s="59">
        <v>291219121</v>
      </c>
      <c r="D23" s="59">
        <v>291219121</v>
      </c>
      <c r="E23" s="133"/>
      <c r="F23" s="47"/>
      <c r="G23" s="59"/>
      <c r="H23" s="165"/>
    </row>
    <row r="24" spans="1:8" ht="12.75">
      <c r="A24" s="26" t="s">
        <v>346</v>
      </c>
      <c r="B24" s="59">
        <f>b_k_jc_!B39</f>
        <v>0</v>
      </c>
      <c r="C24" s="59">
        <f>b_k_jc_!C39</f>
        <v>43500865</v>
      </c>
      <c r="D24" s="59">
        <f>b_k_jc_!D39</f>
        <v>43500865</v>
      </c>
      <c r="E24" s="133" t="s">
        <v>346</v>
      </c>
      <c r="F24" s="47">
        <f>b_k_jc_!B78</f>
        <v>0</v>
      </c>
      <c r="G24" s="47">
        <f>b_k_jc_!C78</f>
        <v>0</v>
      </c>
      <c r="H24" s="166">
        <f>b_k_jc_!D78</f>
        <v>0</v>
      </c>
    </row>
    <row r="25" spans="1:8" ht="12.75">
      <c r="A25" s="26" t="s">
        <v>347</v>
      </c>
      <c r="B25" s="59">
        <f>b_k_jc_!B40</f>
        <v>0</v>
      </c>
      <c r="C25" s="59">
        <f>b_k_jc_!C40</f>
        <v>0</v>
      </c>
      <c r="D25" s="59">
        <f>b_k_jc_!D40</f>
        <v>0</v>
      </c>
      <c r="E25" s="133" t="s">
        <v>347</v>
      </c>
      <c r="F25" s="47">
        <f>b_k_jc_!B79</f>
        <v>37721730</v>
      </c>
      <c r="G25" s="47">
        <f>b_k_jc_!C79</f>
        <v>38204079</v>
      </c>
      <c r="H25" s="166">
        <f>b_k_jc_!D79</f>
        <v>38204079</v>
      </c>
    </row>
    <row r="26" spans="1:8" ht="12.75">
      <c r="A26" s="26" t="s">
        <v>348</v>
      </c>
      <c r="B26" s="59">
        <f>mérl_!B25-f_mérl_!B26</f>
        <v>1112096314</v>
      </c>
      <c r="C26" s="59">
        <f>mérl_!C25-f_mérl_!C26</f>
        <v>1185703058</v>
      </c>
      <c r="D26" s="59">
        <f>mérl_!D25-f_mérl_!D26</f>
        <v>1074874822</v>
      </c>
      <c r="E26" s="133" t="s">
        <v>365</v>
      </c>
      <c r="F26" s="47">
        <f>mérl_!F25-f_mérl_!F26</f>
        <v>1112096314</v>
      </c>
      <c r="G26" s="47">
        <f>mérl_!G25-f_mérl_!G26</f>
        <v>1185703058</v>
      </c>
      <c r="H26" s="47">
        <f>mérl_!H25-f_mérl_!H26</f>
        <v>1074874822</v>
      </c>
    </row>
    <row r="27" spans="1:8" ht="13.5" thickBot="1">
      <c r="A27" s="29" t="s">
        <v>349</v>
      </c>
      <c r="B27" s="58">
        <f>b_k_jc_!B42</f>
        <v>0</v>
      </c>
      <c r="C27" s="58">
        <f>b_k_jc_!C42</f>
        <v>0</v>
      </c>
      <c r="D27" s="58">
        <f>b_k_jc_!D42</f>
        <v>0</v>
      </c>
      <c r="E27" s="134" t="s">
        <v>366</v>
      </c>
      <c r="F27" s="47">
        <f>b_k_jc_!B81</f>
        <v>0</v>
      </c>
      <c r="G27" s="47">
        <f>b_k_jc_!C81</f>
        <v>0</v>
      </c>
      <c r="H27" s="166">
        <f>b_k_jc_!D81</f>
        <v>0</v>
      </c>
    </row>
    <row r="28" spans="1:8" s="32" customFormat="1" ht="13.5" thickBot="1">
      <c r="A28" s="8" t="s">
        <v>350</v>
      </c>
      <c r="B28" s="135">
        <f>SUM(B22:B27)</f>
        <v>1541180407</v>
      </c>
      <c r="C28" s="88">
        <f>SUM(C22:C27)</f>
        <v>1520423044</v>
      </c>
      <c r="D28" s="89">
        <f>SUM(D22:D27)</f>
        <v>1409594808</v>
      </c>
      <c r="E28" s="57" t="s">
        <v>367</v>
      </c>
      <c r="F28" s="135">
        <f>SUM(F22:F27)</f>
        <v>1149818044</v>
      </c>
      <c r="G28" s="135">
        <f>SUM(G22:G27)</f>
        <v>1223907137</v>
      </c>
      <c r="H28" s="20">
        <f>SUM(H22:H27)</f>
        <v>1113078901</v>
      </c>
    </row>
    <row r="29" spans="1:8" s="32" customFormat="1" ht="13.5" thickBot="1">
      <c r="A29" s="30" t="s">
        <v>351</v>
      </c>
      <c r="B29" s="71">
        <f>b_k_jc_!B44</f>
        <v>0</v>
      </c>
      <c r="C29" s="71">
        <f>b_k_jc_!C44</f>
        <v>0</v>
      </c>
      <c r="D29" s="71">
        <f>b_k_jc_!D44</f>
        <v>0</v>
      </c>
      <c r="E29" s="136" t="s">
        <v>368</v>
      </c>
      <c r="F29" s="71">
        <v>0</v>
      </c>
      <c r="G29" s="71">
        <v>0</v>
      </c>
      <c r="H29" s="167">
        <v>0</v>
      </c>
    </row>
    <row r="30" spans="1:8" s="32" customFormat="1" ht="13.5" thickBot="1">
      <c r="A30" s="8" t="s">
        <v>352</v>
      </c>
      <c r="B30" s="137">
        <f>b_k_jc_!B45</f>
        <v>0</v>
      </c>
      <c r="C30" s="56">
        <f>b_k_jc_!C45</f>
        <v>0</v>
      </c>
      <c r="D30" s="56">
        <f>b_k_jc_!D45</f>
        <v>0</v>
      </c>
      <c r="E30" s="138" t="s">
        <v>369</v>
      </c>
      <c r="F30" s="56">
        <v>0</v>
      </c>
      <c r="G30" s="56">
        <v>0</v>
      </c>
      <c r="H30" s="86">
        <v>0</v>
      </c>
    </row>
    <row r="31" spans="1:8" s="32" customFormat="1" ht="13.5" thickBot="1">
      <c r="A31" s="31" t="s">
        <v>290</v>
      </c>
      <c r="B31" s="56">
        <f>SUM(B28:B30)</f>
        <v>1541180407</v>
      </c>
      <c r="C31" s="56">
        <f>SUM(C28:C30)</f>
        <v>1520423044</v>
      </c>
      <c r="D31" s="56">
        <f>SUM(D28:D30)</f>
        <v>1409594808</v>
      </c>
      <c r="E31" s="139" t="s">
        <v>289</v>
      </c>
      <c r="F31" s="56">
        <f>F28+F29+F30</f>
        <v>1149818044</v>
      </c>
      <c r="G31" s="56">
        <f>G28+G29+G30</f>
        <v>1223907137</v>
      </c>
      <c r="H31" s="56">
        <f>H28+H29+H30</f>
        <v>1113078901</v>
      </c>
    </row>
    <row r="32" spans="1:8" s="32" customFormat="1" ht="13.5" thickBot="1">
      <c r="A32" s="168" t="str">
        <f>'[1]b_k_jc_'!A43</f>
        <v>Bevételek összesen</v>
      </c>
      <c r="B32" s="169">
        <f>B21+B31</f>
        <v>3518485275</v>
      </c>
      <c r="C32" s="169">
        <f>C21+C31</f>
        <v>3808699818</v>
      </c>
      <c r="D32" s="169">
        <f>D21+D31</f>
        <v>3686587697</v>
      </c>
      <c r="E32" s="169" t="str">
        <f>'[1]b_k_jc_'!A73</f>
        <v>Kiadások összesen:</v>
      </c>
      <c r="F32" s="169">
        <f>F21+F31</f>
        <v>3841219167</v>
      </c>
      <c r="G32" s="169">
        <f>G21+G31</f>
        <v>4325702825</v>
      </c>
      <c r="H32" s="170">
        <f>H21+H31</f>
        <v>3312142869</v>
      </c>
    </row>
    <row r="33" spans="2:8" ht="12.75">
      <c r="B33" s="140"/>
      <c r="C33" s="140"/>
      <c r="D33" s="140"/>
      <c r="E33" s="140"/>
      <c r="F33" s="140"/>
      <c r="G33" s="140"/>
      <c r="H33" s="140"/>
    </row>
    <row r="34" spans="2:8" s="32" customFormat="1" ht="12.75">
      <c r="B34" s="131"/>
      <c r="C34" s="131"/>
      <c r="D34" s="367"/>
      <c r="E34" s="131"/>
      <c r="F34" s="131"/>
      <c r="G34" s="131"/>
      <c r="H34" s="131"/>
    </row>
    <row r="35" spans="2:8" ht="12.75">
      <c r="B35" s="140"/>
      <c r="C35" s="140"/>
      <c r="D35" s="140"/>
      <c r="E35" s="140"/>
      <c r="F35" s="140"/>
      <c r="G35" s="140"/>
      <c r="H35" s="140"/>
    </row>
  </sheetData>
  <sheetProtection/>
  <mergeCells count="2">
    <mergeCell ref="B6:G6"/>
    <mergeCell ref="A5:H5"/>
  </mergeCells>
  <printOptions horizontalCentered="1"/>
  <pageMargins left="0.15748031496062992" right="0.15748031496062992" top="0.984251968503937" bottom="0.551181102362204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H41"/>
  <sheetViews>
    <sheetView view="pageBreakPreview" zoomScale="60" zoomScalePageLayoutView="0" workbookViewId="0" topLeftCell="A4">
      <selection activeCell="A30" sqref="A30"/>
    </sheetView>
  </sheetViews>
  <sheetFormatPr defaultColWidth="9.00390625" defaultRowHeight="12.75"/>
  <cols>
    <col min="1" max="1" width="35.875" style="5" customWidth="1"/>
    <col min="2" max="2" width="13.25390625" style="5" customWidth="1"/>
    <col min="3" max="4" width="13.125" style="5" bestFit="1" customWidth="1"/>
    <col min="5" max="5" width="38.125" style="5" customWidth="1"/>
    <col min="6" max="6" width="14.125" style="5" customWidth="1"/>
    <col min="7" max="8" width="13.125" style="5" bestFit="1" customWidth="1"/>
    <col min="9" max="10" width="10.00390625" style="5" customWidth="1"/>
    <col min="11" max="16384" width="9.125" style="5" customWidth="1"/>
  </cols>
  <sheetData>
    <row r="2" spans="4:6" ht="12.75">
      <c r="D2" s="6" t="s">
        <v>244</v>
      </c>
      <c r="E2" s="1231" t="str">
        <f>'E.mérleg'!C1</f>
        <v>sz. melléklet a     /2024. (V.  .) önkormányzati rendelethez</v>
      </c>
      <c r="F2" s="1231"/>
    </row>
    <row r="6" spans="1:8" ht="12.75">
      <c r="A6" s="1215" t="s">
        <v>1293</v>
      </c>
      <c r="B6" s="1215"/>
      <c r="C6" s="1215"/>
      <c r="D6" s="1215"/>
      <c r="E6" s="1215"/>
      <c r="F6" s="1215"/>
      <c r="G6" s="1215"/>
      <c r="H6" s="1215"/>
    </row>
    <row r="7" spans="2:7" ht="12.75">
      <c r="B7" s="32"/>
      <c r="C7" s="32"/>
      <c r="D7" s="32"/>
      <c r="E7" s="32"/>
      <c r="F7" s="32"/>
      <c r="G7" s="32"/>
    </row>
    <row r="8" spans="2:8" ht="13.5" thickBot="1">
      <c r="B8" s="32"/>
      <c r="C8" s="32"/>
      <c r="D8" s="32"/>
      <c r="E8" s="32"/>
      <c r="F8" s="32"/>
      <c r="G8" s="32"/>
      <c r="H8" s="372" t="s">
        <v>399</v>
      </c>
    </row>
    <row r="9" spans="1:8" ht="13.5" thickBot="1">
      <c r="A9" s="156" t="s">
        <v>294</v>
      </c>
      <c r="B9" s="124" t="s">
        <v>1291</v>
      </c>
      <c r="C9" s="124" t="s">
        <v>1292</v>
      </c>
      <c r="D9" s="124" t="s">
        <v>1286</v>
      </c>
      <c r="E9" s="157" t="s">
        <v>297</v>
      </c>
      <c r="F9" s="124" t="s">
        <v>1291</v>
      </c>
      <c r="G9" s="124" t="s">
        <v>1292</v>
      </c>
      <c r="H9" s="124" t="s">
        <v>1286</v>
      </c>
    </row>
    <row r="10" spans="1:8" s="32" customFormat="1" ht="12.75">
      <c r="A10" s="27" t="str">
        <f>b_k_jc_!A25</f>
        <v>Felhalmozási célú támogatások ÁH belülről</v>
      </c>
      <c r="B10" s="143">
        <f>b_k_jc_!B25</f>
        <v>200905588</v>
      </c>
      <c r="C10" s="144">
        <f>b_k_jc_!C25</f>
        <v>1073495706</v>
      </c>
      <c r="D10" s="145">
        <f>b_k_jc_!D25</f>
        <v>1073495706</v>
      </c>
      <c r="E10" s="136" t="s">
        <v>284</v>
      </c>
      <c r="F10" s="52">
        <f>b_k_jc_!B72</f>
        <v>915580011</v>
      </c>
      <c r="G10" s="52">
        <f>b_k_jc_!C72</f>
        <v>1233006384</v>
      </c>
      <c r="H10" s="160">
        <f>b_k_jc_!D72</f>
        <v>850628558</v>
      </c>
    </row>
    <row r="11" spans="1:8" s="32" customFormat="1" ht="12.75">
      <c r="A11" s="161" t="str">
        <f>b_k_jc_!A32</f>
        <v>Felhalmozási bevételek</v>
      </c>
      <c r="B11" s="53">
        <f>b_k_jc_!B32</f>
        <v>0</v>
      </c>
      <c r="C11" s="146">
        <f>b_k_jc_!C32</f>
        <v>593323</v>
      </c>
      <c r="D11" s="62">
        <f>b_k_jc_!D32</f>
        <v>737961</v>
      </c>
      <c r="E11" s="129" t="s">
        <v>283</v>
      </c>
      <c r="F11" s="52">
        <f>b_k_jc_!B73</f>
        <v>1547119619</v>
      </c>
      <c r="G11" s="52">
        <f>b_k_jc_!C73</f>
        <v>2114569725</v>
      </c>
      <c r="H11" s="160">
        <f>b_k_jc_!D73</f>
        <v>418801511</v>
      </c>
    </row>
    <row r="12" spans="1:8" s="32" customFormat="1" ht="12.75">
      <c r="A12" s="161" t="str">
        <f>b_k_jc_!A34</f>
        <v>Felhalmozási célú átvett pénzeszközök</v>
      </c>
      <c r="B12" s="53">
        <f>b_k_jc_!B34</f>
        <v>2327340</v>
      </c>
      <c r="C12" s="146">
        <f>b_k_jc_!C34</f>
        <v>63329627</v>
      </c>
      <c r="D12" s="62">
        <f>b_k_jc_!D34</f>
        <v>63329627</v>
      </c>
      <c r="E12" s="147" t="s">
        <v>362</v>
      </c>
      <c r="F12" s="52">
        <f>b_k_jc_!B74</f>
        <v>33000000</v>
      </c>
      <c r="G12" s="52">
        <f>b_k_jc_!C74</f>
        <v>34380000</v>
      </c>
      <c r="H12" s="160">
        <f>b_k_jc_!D74</f>
        <v>1380000</v>
      </c>
    </row>
    <row r="13" spans="1:8" s="32" customFormat="1" ht="12.75">
      <c r="A13" s="161" t="s">
        <v>217</v>
      </c>
      <c r="B13" s="53">
        <f>b_k_ré!B44</f>
        <v>27000000</v>
      </c>
      <c r="C13" s="53">
        <f>b_k_ré!C44</f>
        <v>27299580</v>
      </c>
      <c r="D13" s="53">
        <f>b_k_ré!D44</f>
        <v>27299580</v>
      </c>
      <c r="E13" s="52" t="s">
        <v>218</v>
      </c>
      <c r="F13" s="52">
        <v>65100000</v>
      </c>
      <c r="G13" s="52">
        <v>65100000</v>
      </c>
      <c r="H13" s="160">
        <v>0</v>
      </c>
    </row>
    <row r="14" spans="1:8" s="32" customFormat="1" ht="12.75">
      <c r="A14" s="30"/>
      <c r="B14" s="53"/>
      <c r="C14" s="148"/>
      <c r="D14" s="162"/>
      <c r="E14" s="52"/>
      <c r="F14" s="52"/>
      <c r="G14" s="52"/>
      <c r="H14" s="160"/>
    </row>
    <row r="15" spans="1:8" s="32" customFormat="1" ht="12.75">
      <c r="A15" s="161"/>
      <c r="B15" s="53"/>
      <c r="C15" s="146"/>
      <c r="D15" s="149"/>
      <c r="E15" s="52"/>
      <c r="F15" s="52"/>
      <c r="G15" s="52"/>
      <c r="H15" s="160"/>
    </row>
    <row r="16" spans="1:8" s="32" customFormat="1" ht="12.75">
      <c r="A16" s="30"/>
      <c r="B16" s="53"/>
      <c r="C16" s="148"/>
      <c r="D16" s="162"/>
      <c r="E16" s="52"/>
      <c r="F16" s="52"/>
      <c r="G16" s="52"/>
      <c r="H16" s="160"/>
    </row>
    <row r="17" spans="1:8" s="32" customFormat="1" ht="12.75">
      <c r="A17" s="161"/>
      <c r="B17" s="53"/>
      <c r="C17" s="146"/>
      <c r="D17" s="149"/>
      <c r="E17" s="52"/>
      <c r="F17" s="52"/>
      <c r="G17" s="52"/>
      <c r="H17" s="160"/>
    </row>
    <row r="18" spans="1:8" s="32" customFormat="1" ht="12.75">
      <c r="A18" s="161"/>
      <c r="B18" s="53"/>
      <c r="C18" s="146"/>
      <c r="D18" s="149"/>
      <c r="E18" s="52"/>
      <c r="F18" s="52"/>
      <c r="G18" s="52"/>
      <c r="H18" s="160"/>
    </row>
    <row r="19" spans="1:8" s="32" customFormat="1" ht="12.75">
      <c r="A19" s="161"/>
      <c r="B19" s="53"/>
      <c r="C19" s="146"/>
      <c r="D19" s="149"/>
      <c r="E19" s="52"/>
      <c r="F19" s="52"/>
      <c r="G19" s="52"/>
      <c r="H19" s="160"/>
    </row>
    <row r="20" spans="1:8" s="32" customFormat="1" ht="13.5" thickBot="1">
      <c r="A20" s="163"/>
      <c r="B20" s="55"/>
      <c r="C20" s="150"/>
      <c r="D20" s="151"/>
      <c r="E20" s="132"/>
      <c r="F20" s="132"/>
      <c r="G20" s="132"/>
      <c r="H20" s="164"/>
    </row>
    <row r="21" spans="1:8" ht="13.5" thickBot="1">
      <c r="A21" s="93" t="str">
        <f>m_mérl_!A21</f>
        <v>Költségvetési bevételek </v>
      </c>
      <c r="B21" s="56">
        <f>SUM(B10:B20)</f>
        <v>230232928</v>
      </c>
      <c r="C21" s="71">
        <f>SUM(C10:C20)</f>
        <v>1164718236</v>
      </c>
      <c r="D21" s="56">
        <f>SUM(D10:D20)</f>
        <v>1164862874</v>
      </c>
      <c r="E21" s="56" t="str">
        <f>m_mérl_!E21</f>
        <v>Költségvetési kiadások </v>
      </c>
      <c r="F21" s="56">
        <f>SUM(F10:F20)</f>
        <v>2560799630</v>
      </c>
      <c r="G21" s="56">
        <f>SUM(G10:G20)</f>
        <v>3447056109</v>
      </c>
      <c r="H21" s="86">
        <f>SUM(H10:H20)</f>
        <v>1270810069</v>
      </c>
    </row>
    <row r="22" spans="1:8" ht="12.75">
      <c r="A22" s="141" t="s">
        <v>343</v>
      </c>
      <c r="B22" s="59"/>
      <c r="C22" s="59">
        <v>0</v>
      </c>
      <c r="D22" s="59">
        <v>0</v>
      </c>
      <c r="E22" s="152" t="s">
        <v>363</v>
      </c>
      <c r="F22" s="59">
        <f>b_k_jc_!B76</f>
        <v>0</v>
      </c>
      <c r="G22" s="59">
        <f>b_k_jc_!C76</f>
        <v>0</v>
      </c>
      <c r="H22" s="165">
        <f>b_k_jc_!D76</f>
        <v>0</v>
      </c>
    </row>
    <row r="23" spans="1:8" ht="12.75">
      <c r="A23" s="28" t="s">
        <v>345</v>
      </c>
      <c r="B23" s="47">
        <v>2653300594</v>
      </c>
      <c r="C23" s="59">
        <v>2799340880</v>
      </c>
      <c r="D23" s="59">
        <v>2799340880</v>
      </c>
      <c r="E23" s="133" t="s">
        <v>364</v>
      </c>
      <c r="F23" s="47">
        <v>0</v>
      </c>
      <c r="G23" s="47">
        <v>0</v>
      </c>
      <c r="H23" s="166">
        <v>0</v>
      </c>
    </row>
    <row r="24" spans="1:8" ht="12.75">
      <c r="A24" s="26" t="s">
        <v>346</v>
      </c>
      <c r="B24" s="47">
        <v>0</v>
      </c>
      <c r="C24" s="59"/>
      <c r="D24" s="59"/>
      <c r="E24" s="133" t="s">
        <v>346</v>
      </c>
      <c r="F24" s="47">
        <v>0</v>
      </c>
      <c r="G24" s="47">
        <v>0</v>
      </c>
      <c r="H24" s="166">
        <v>0</v>
      </c>
    </row>
    <row r="25" spans="1:8" ht="12.75">
      <c r="A25" s="630" t="s">
        <v>410</v>
      </c>
      <c r="B25" s="47">
        <v>0</v>
      </c>
      <c r="C25" s="59"/>
      <c r="D25" s="59"/>
      <c r="E25" s="133" t="s">
        <v>347</v>
      </c>
      <c r="F25" s="47">
        <v>0</v>
      </c>
      <c r="G25" s="47">
        <v>0</v>
      </c>
      <c r="H25" s="166">
        <v>0</v>
      </c>
    </row>
    <row r="26" spans="1:8" ht="12.75">
      <c r="A26" s="26" t="s">
        <v>348</v>
      </c>
      <c r="B26" s="47">
        <v>16111500</v>
      </c>
      <c r="C26" s="59">
        <v>20342714</v>
      </c>
      <c r="D26" s="59">
        <f>b_k_jc_!F72+b_k_jc_!G72+b_k_jc_!H72+b_k_jc_!I72+b_k_jc_!J72</f>
        <v>18893745</v>
      </c>
      <c r="E26" s="133" t="s">
        <v>365</v>
      </c>
      <c r="F26" s="47">
        <v>16111500</v>
      </c>
      <c r="G26" s="59">
        <v>20342714</v>
      </c>
      <c r="H26" s="59">
        <v>18893745</v>
      </c>
    </row>
    <row r="27" spans="1:8" ht="13.5" thickBot="1">
      <c r="A27" s="29" t="s">
        <v>349</v>
      </c>
      <c r="B27" s="60">
        <v>0</v>
      </c>
      <c r="C27" s="58"/>
      <c r="D27" s="58"/>
      <c r="E27" s="134" t="s">
        <v>366</v>
      </c>
      <c r="F27" s="60">
        <v>0</v>
      </c>
      <c r="G27" s="60">
        <v>0</v>
      </c>
      <c r="H27" s="171"/>
    </row>
    <row r="28" spans="1:8" ht="13.5" thickBot="1">
      <c r="A28" s="142" t="s">
        <v>350</v>
      </c>
      <c r="B28" s="88">
        <f>SUM(B22:B27)</f>
        <v>2669412094</v>
      </c>
      <c r="C28" s="88">
        <f>SUM(C22:C27)</f>
        <v>2819683594</v>
      </c>
      <c r="D28" s="88">
        <f>SUM(D22:D27)</f>
        <v>2818234625</v>
      </c>
      <c r="E28" s="153" t="s">
        <v>367</v>
      </c>
      <c r="F28" s="88">
        <f>SUM(F22:F27)</f>
        <v>16111500</v>
      </c>
      <c r="G28" s="88">
        <f>SUM(G22:G27)</f>
        <v>20342714</v>
      </c>
      <c r="H28" s="154">
        <f>SUM(H22:H27)</f>
        <v>18893745</v>
      </c>
    </row>
    <row r="29" spans="1:8" ht="13.5" thickBot="1">
      <c r="A29" s="142" t="s">
        <v>351</v>
      </c>
      <c r="B29" s="88">
        <v>0</v>
      </c>
      <c r="C29" s="88">
        <v>0</v>
      </c>
      <c r="D29" s="88">
        <v>0</v>
      </c>
      <c r="E29" s="153" t="s">
        <v>368</v>
      </c>
      <c r="F29" s="88">
        <v>0</v>
      </c>
      <c r="G29" s="88">
        <v>0</v>
      </c>
      <c r="H29" s="154">
        <v>0</v>
      </c>
    </row>
    <row r="30" spans="1:8" s="32" customFormat="1" ht="28.5" customHeight="1" thickBot="1">
      <c r="A30" s="1422" t="s">
        <v>352</v>
      </c>
      <c r="B30" s="71">
        <v>0</v>
      </c>
      <c r="C30" s="71">
        <v>0</v>
      </c>
      <c r="D30" s="71">
        <v>0</v>
      </c>
      <c r="E30" s="71" t="str">
        <f>'[1]b_k_jc_'!A71</f>
        <v>Adóssághoz nem kapcs.származékos ügyl.kiad.</v>
      </c>
      <c r="F30" s="71">
        <v>0</v>
      </c>
      <c r="G30" s="71">
        <v>0</v>
      </c>
      <c r="H30" s="167">
        <v>0</v>
      </c>
    </row>
    <row r="31" spans="1:8" s="32" customFormat="1" ht="13.5" thickBot="1">
      <c r="A31" s="31" t="s">
        <v>290</v>
      </c>
      <c r="B31" s="56">
        <f>SUM(B28:B30)</f>
        <v>2669412094</v>
      </c>
      <c r="C31" s="56">
        <f>C28+C29+C30</f>
        <v>2819683594</v>
      </c>
      <c r="D31" s="56">
        <f>D28+D29+D30</f>
        <v>2818234625</v>
      </c>
      <c r="E31" s="56" t="str">
        <f>'[1]b_k_jc_'!A72</f>
        <v>Finanszírozási kiadások</v>
      </c>
      <c r="F31" s="56">
        <f>SUM(F28:F30)</f>
        <v>16111500</v>
      </c>
      <c r="G31" s="56">
        <f>G28+G29+G30</f>
        <v>20342714</v>
      </c>
      <c r="H31" s="56">
        <f>H28+H29+H30</f>
        <v>18893745</v>
      </c>
    </row>
    <row r="32" spans="1:8" s="32" customFormat="1" ht="13.5" thickBot="1">
      <c r="A32" s="168" t="str">
        <f>'[1]b_k_jc_'!A43</f>
        <v>Bevételek összesen</v>
      </c>
      <c r="B32" s="169">
        <f>B21+B31</f>
        <v>2899645022</v>
      </c>
      <c r="C32" s="169">
        <f>C21+C31</f>
        <v>3984401830</v>
      </c>
      <c r="D32" s="169">
        <f>D21+D31</f>
        <v>3983097499</v>
      </c>
      <c r="E32" s="169" t="str">
        <f>'[1]b_k_jc_'!A73</f>
        <v>Kiadások összesen:</v>
      </c>
      <c r="F32" s="169">
        <f>F21+F31</f>
        <v>2576911130</v>
      </c>
      <c r="G32" s="169">
        <f>G21+G31</f>
        <v>3467398823</v>
      </c>
      <c r="H32" s="170">
        <f>H21+H31</f>
        <v>1289703814</v>
      </c>
    </row>
    <row r="33" spans="2:8" ht="12.75">
      <c r="B33" s="140"/>
      <c r="C33" s="140"/>
      <c r="D33" s="140"/>
      <c r="E33" s="140"/>
      <c r="F33" s="140"/>
      <c r="G33" s="140"/>
      <c r="H33" s="155"/>
    </row>
    <row r="34" spans="2:8" s="32" customFormat="1" ht="12.75">
      <c r="B34" s="131"/>
      <c r="C34" s="131"/>
      <c r="D34" s="368"/>
      <c r="E34" s="131"/>
      <c r="F34" s="131"/>
      <c r="G34" s="131"/>
      <c r="H34" s="131"/>
    </row>
    <row r="35" spans="2:8" ht="12.75">
      <c r="B35" s="140"/>
      <c r="C35" s="140"/>
      <c r="D35" s="140"/>
      <c r="E35" s="140"/>
      <c r="F35" s="140"/>
      <c r="G35" s="140"/>
      <c r="H35" s="140"/>
    </row>
    <row r="36" spans="2:8" ht="12.75">
      <c r="B36" s="140"/>
      <c r="C36" s="140"/>
      <c r="D36" s="140"/>
      <c r="E36" s="140"/>
      <c r="F36" s="140"/>
      <c r="G36" s="140"/>
      <c r="H36" s="140"/>
    </row>
    <row r="37" spans="2:8" ht="12.75">
      <c r="B37" s="140"/>
      <c r="C37" s="140"/>
      <c r="D37" s="140"/>
      <c r="E37" s="140"/>
      <c r="F37" s="140"/>
      <c r="G37" s="140"/>
      <c r="H37" s="140"/>
    </row>
    <row r="38" spans="2:8" ht="12.75">
      <c r="B38" s="140"/>
      <c r="C38" s="140"/>
      <c r="D38" s="140"/>
      <c r="E38" s="140"/>
      <c r="F38" s="140"/>
      <c r="G38" s="140"/>
      <c r="H38" s="140"/>
    </row>
    <row r="39" spans="2:8" ht="12.75">
      <c r="B39" s="140"/>
      <c r="C39" s="140"/>
      <c r="D39" s="140"/>
      <c r="E39" s="140"/>
      <c r="F39" s="140"/>
      <c r="G39" s="140"/>
      <c r="H39" s="140"/>
    </row>
    <row r="40" spans="2:8" ht="12.75">
      <c r="B40" s="140"/>
      <c r="C40" s="140"/>
      <c r="D40" s="140"/>
      <c r="E40" s="140"/>
      <c r="F40" s="140"/>
      <c r="G40" s="140"/>
      <c r="H40" s="140"/>
    </row>
    <row r="41" spans="2:8" ht="12.75">
      <c r="B41" s="140"/>
      <c r="C41" s="140"/>
      <c r="D41" s="140"/>
      <c r="E41" s="140"/>
      <c r="F41" s="140"/>
      <c r="G41" s="140"/>
      <c r="H41" s="140"/>
    </row>
  </sheetData>
  <sheetProtection/>
  <mergeCells count="2">
    <mergeCell ref="A6:H6"/>
    <mergeCell ref="E2:F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Fodor Kornélia</cp:lastModifiedBy>
  <cp:lastPrinted>2024-04-25T11:21:15Z</cp:lastPrinted>
  <dcterms:created xsi:type="dcterms:W3CDTF">2015-04-20T11:35:23Z</dcterms:created>
  <dcterms:modified xsi:type="dcterms:W3CDTF">2024-05-06T07:21:57Z</dcterms:modified>
  <cp:category/>
  <cp:version/>
  <cp:contentType/>
  <cp:contentStatus/>
</cp:coreProperties>
</file>